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harts/chartEx1.xml" ContentType="application/vnd.ms-office.chartex+xml"/>
  <Override PartName="/xl/charts/style1.xml" ContentType="application/vnd.ms-office.chartstyle+xml"/>
  <Override PartName="/xl/charts/colors1.xml" ContentType="application/vnd.ms-office.chartcolorstyle+xml"/>
  <Override PartName="/xl/charts/chartEx2.xml" ContentType="application/vnd.ms-office.chartex+xml"/>
  <Override PartName="/xl/charts/style2.xml" ContentType="application/vnd.ms-office.chartstyle+xml"/>
  <Override PartName="/xl/charts/colors2.xml" ContentType="application/vnd.ms-office.chartcolorstyle+xml"/>
  <Override PartName="/xl/charts/chartEx3.xml" ContentType="application/vnd.ms-office.chartex+xml"/>
  <Override PartName="/xl/charts/style3.xml" ContentType="application/vnd.ms-office.chartstyle+xml"/>
  <Override PartName="/xl/charts/colors3.xml" ContentType="application/vnd.ms-office.chartcolorstyle+xml"/>
  <Override PartName="/xl/charts/chartEx4.xml" ContentType="application/vnd.ms-office.chartex+xml"/>
  <Override PartName="/xl/charts/style4.xml" ContentType="application/vnd.ms-office.chartstyle+xml"/>
  <Override PartName="/xl/charts/colors4.xml" ContentType="application/vnd.ms-office.chartcolorstyle+xml"/>
  <Override PartName="/xl/charts/chartEx5.xml" ContentType="application/vnd.ms-office.chartex+xml"/>
  <Override PartName="/xl/charts/style5.xml" ContentType="application/vnd.ms-office.chartstyle+xml"/>
  <Override PartName="/xl/charts/colors5.xml" ContentType="application/vnd.ms-office.chartcolorstyle+xml"/>
  <Override PartName="/xl/charts/chartEx6.xml" ContentType="application/vnd.ms-office.chartex+xml"/>
  <Override PartName="/xl/charts/style6.xml" ContentType="application/vnd.ms-office.chartstyle+xml"/>
  <Override PartName="/xl/charts/colors6.xml" ContentType="application/vnd.ms-office.chartcolorstyle+xml"/>
  <Override PartName="/xl/charts/chartEx7.xml" ContentType="application/vnd.ms-office.chartex+xml"/>
  <Override PartName="/xl/charts/style7.xml" ContentType="application/vnd.ms-office.chartstyle+xml"/>
  <Override PartName="/xl/charts/colors7.xml" ContentType="application/vnd.ms-office.chartcolorstyle+xml"/>
  <Override PartName="/xl/charts/chartEx8.xml" ContentType="application/vnd.ms-office.chartex+xml"/>
  <Override PartName="/xl/charts/style8.xml" ContentType="application/vnd.ms-office.chartstyle+xml"/>
  <Override PartName="/xl/charts/colors8.xml" ContentType="application/vnd.ms-office.chartcolorstyle+xml"/>
  <Override PartName="/xl/charts/chartEx9.xml" ContentType="application/vnd.ms-office.chartex+xml"/>
  <Override PartName="/xl/charts/style9.xml" ContentType="application/vnd.ms-office.chartstyle+xml"/>
  <Override PartName="/xl/charts/colors9.xml" ContentType="application/vnd.ms-office.chartcolorstyle+xml"/>
  <Override PartName="/xl/charts/chartEx10.xml" ContentType="application/vnd.ms-office.chartex+xml"/>
  <Override PartName="/xl/charts/style10.xml" ContentType="application/vnd.ms-office.chartstyle+xml"/>
  <Override PartName="/xl/charts/colors10.xml" ContentType="application/vnd.ms-office.chartcolorstyle+xml"/>
  <Override PartName="/xl/charts/chartEx11.xml" ContentType="application/vnd.ms-office.chartex+xml"/>
  <Override PartName="/xl/charts/style11.xml" ContentType="application/vnd.ms-office.chartstyle+xml"/>
  <Override PartName="/xl/charts/colors11.xml" ContentType="application/vnd.ms-office.chartcolorstyle+xml"/>
  <Override PartName="/xl/charts/chartEx12.xml" ContentType="application/vnd.ms-office.chartex+xml"/>
  <Override PartName="/xl/charts/style12.xml" ContentType="application/vnd.ms-office.chartstyle+xml"/>
  <Override PartName="/xl/charts/colors12.xml" ContentType="application/vnd.ms-office.chartcolorstyle+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harts/chart1.xml" ContentType="application/vnd.openxmlformats-officedocument.drawingml.chart+xml"/>
  <Override PartName="/xl/charts/style13.xml" ContentType="application/vnd.ms-office.chartstyle+xml"/>
  <Override PartName="/xl/charts/colors13.xml" ContentType="application/vnd.ms-office.chartcolorstyle+xml"/>
  <Override PartName="/xl/drawings/drawing5.xml" ContentType="application/vnd.openxmlformats-officedocument.drawingml.chartshapes+xml"/>
  <Override PartName="/xl/charts/chart2.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6.xml" ContentType="application/vnd.openxmlformats-officedocument.drawing+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harts/chart3.xml" ContentType="application/vnd.openxmlformats-officedocument.drawingml.chart+xml"/>
  <Override PartName="/xl/charts/style15.xml" ContentType="application/vnd.ms-office.chartstyle+xml"/>
  <Override PartName="/xl/charts/colors15.xml" ContentType="application/vnd.ms-office.chartcolorstyle+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style16.xml" ContentType="application/vnd.ms-office.chartstyle+xml"/>
  <Override PartName="/xl/charts/colors16.xml" ContentType="application/vnd.ms-office.chartcolorstyle+xml"/>
  <Override PartName="/xl/calcChain.xml" ContentType="application/vnd.openxmlformats-officedocument.spreadsheetml.calcChain+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328" codeName="{316AF4FF-6532-DD95-964C-923D217D005E}"/>
  <workbookPr codeName="ThisWorkbook" defaultThemeVersion="166925"/>
  <mc:AlternateContent xmlns:mc="http://schemas.openxmlformats.org/markup-compatibility/2006">
    <mc:Choice Requires="x15">
      <x15ac:absPath xmlns:x15ac="http://schemas.microsoft.com/office/spreadsheetml/2010/11/ac" url="C:\_\1Cherry\DOMAINS\DCPhysicalPrinciplesConcepts\C17-VelocityRickDevlin\_______FINALnov30\"/>
    </mc:Choice>
  </mc:AlternateContent>
  <xr:revisionPtr revIDLastSave="0" documentId="13_ncr:1_{38E6AD75-EA01-46BC-A156-C739D83F8232}" xr6:coauthVersionLast="45" xr6:coauthVersionMax="45" xr10:uidLastSave="{00000000-0000-0000-0000-000000000000}"/>
  <bookViews>
    <workbookView xWindow="29670" yWindow="330" windowWidth="26355" windowHeight="15075" xr2:uid="{68DE8F6F-8772-4004-BF15-2E4BAE7B351A}"/>
  </bookViews>
  <sheets>
    <sheet name="Questions" sheetId="6" r:id="rId1"/>
    <sheet name="Excercise1" sheetId="2" r:id="rId2"/>
    <sheet name="Excercise2" sheetId="3" r:id="rId3"/>
    <sheet name="Exercise3" sheetId="4" r:id="rId4"/>
    <sheet name="Exercise4" sheetId="5" r:id="rId5"/>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S147" i="5" l="1"/>
  <c r="S146" i="5"/>
  <c r="S144" i="5"/>
  <c r="S143" i="5"/>
  <c r="S141" i="5"/>
  <c r="S140" i="5"/>
  <c r="S138" i="5"/>
  <c r="S137" i="5"/>
  <c r="S135" i="5"/>
  <c r="S134" i="5"/>
  <c r="AA93" i="3" l="1"/>
  <c r="AB93" i="3" s="1"/>
  <c r="AA92" i="3"/>
  <c r="AB92" i="3" s="1"/>
  <c r="AC95" i="3" s="1"/>
  <c r="G33" i="4"/>
  <c r="AC93" i="3" l="1"/>
  <c r="AC92" i="3"/>
  <c r="F115" i="3"/>
  <c r="E115" i="3"/>
  <c r="L31" i="4"/>
  <c r="F114" i="3" l="1"/>
  <c r="AC94" i="3"/>
  <c r="AC96" i="3" s="1"/>
  <c r="M415" i="6"/>
  <c r="U415" i="6"/>
  <c r="M416" i="6"/>
  <c r="U416" i="6"/>
  <c r="M418" i="6"/>
  <c r="U418" i="6"/>
  <c r="M419" i="6"/>
  <c r="U419" i="6"/>
  <c r="Z415" i="6" l="1"/>
  <c r="R418" i="6"/>
  <c r="O415" i="6"/>
  <c r="Y415" i="6"/>
  <c r="X415" i="6"/>
  <c r="O419" i="6"/>
  <c r="R417" i="6"/>
  <c r="Y419" i="6"/>
  <c r="P418" i="6"/>
  <c r="R416" i="6"/>
  <c r="X419" i="6"/>
  <c r="O418" i="6"/>
  <c r="P417" i="6"/>
  <c r="Q416" i="6"/>
  <c r="Q417" i="6"/>
  <c r="W415" i="6"/>
  <c r="Z418" i="6"/>
  <c r="W419" i="6"/>
  <c r="Y418" i="6"/>
  <c r="O417" i="6"/>
  <c r="P416" i="6"/>
  <c r="R415" i="6"/>
  <c r="P415" i="6"/>
  <c r="Z419" i="6"/>
  <c r="Q418" i="6"/>
  <c r="X418" i="6"/>
  <c r="Z416" i="6"/>
  <c r="Q415" i="6"/>
  <c r="R419" i="6"/>
  <c r="W418" i="6"/>
  <c r="Y417" i="6"/>
  <c r="Y416" i="6"/>
  <c r="Q419" i="6"/>
  <c r="X417" i="6"/>
  <c r="X416" i="6"/>
  <c r="Z417" i="6"/>
  <c r="O416" i="6"/>
  <c r="P419" i="6"/>
  <c r="W417" i="6"/>
  <c r="W416" i="6"/>
  <c r="C32" i="5" l="1"/>
  <c r="R121" i="5" l="1"/>
  <c r="R105" i="5"/>
  <c r="R87" i="5"/>
  <c r="R11" i="5"/>
  <c r="F84" i="3" l="1"/>
  <c r="D84" i="3"/>
  <c r="C84" i="3"/>
  <c r="B84" i="3"/>
  <c r="F83" i="3"/>
  <c r="D83" i="3"/>
  <c r="C83" i="3"/>
  <c r="B83" i="3"/>
  <c r="F82" i="3"/>
  <c r="D82" i="3"/>
  <c r="C82" i="3"/>
  <c r="B82" i="3"/>
  <c r="D53" i="5"/>
  <c r="D54" i="5"/>
  <c r="D55" i="5"/>
  <c r="D56" i="5"/>
  <c r="D52" i="5"/>
  <c r="K9" i="5"/>
  <c r="K10" i="5"/>
  <c r="L18" i="5" s="1"/>
  <c r="F1" i="4"/>
  <c r="G1" i="4" s="1"/>
  <c r="H1" i="4" s="1"/>
  <c r="I1" i="4" s="1"/>
  <c r="J1" i="4" s="1"/>
  <c r="K1" i="4" s="1"/>
  <c r="L1" i="4" s="1"/>
  <c r="M1" i="4" s="1"/>
  <c r="N1" i="4" s="1"/>
  <c r="O1" i="4" s="1"/>
  <c r="P1" i="4" s="1"/>
  <c r="Q1" i="4" s="1"/>
  <c r="R1" i="4" s="1"/>
  <c r="S1" i="4" s="1"/>
  <c r="T1" i="4" s="1"/>
  <c r="U1" i="4" s="1"/>
  <c r="V1" i="4" s="1"/>
  <c r="W1" i="4" s="1"/>
  <c r="X1" i="4" s="1"/>
  <c r="Y1" i="4" s="1"/>
  <c r="Z1" i="4" s="1"/>
  <c r="AA1" i="4" s="1"/>
  <c r="AB1" i="4" s="1"/>
  <c r="AC1" i="4" s="1"/>
  <c r="AD1" i="4" s="1"/>
  <c r="AE1" i="4" s="1"/>
  <c r="E1" i="4"/>
  <c r="B92" i="3" l="1" a="1"/>
  <c r="C92" i="3" s="1"/>
  <c r="L17" i="5"/>
  <c r="L15" i="5"/>
  <c r="L16" i="5"/>
  <c r="L14" i="5"/>
  <c r="B92" i="3" l="1"/>
  <c r="B93" i="3"/>
  <c r="C94" i="3"/>
  <c r="C93" i="3"/>
  <c r="B94" i="3"/>
  <c r="D94" i="3"/>
  <c r="D92" i="3"/>
  <c r="D93" i="3"/>
  <c r="B97" i="3" l="1" a="1"/>
  <c r="N33" i="4"/>
  <c r="AE13" i="4"/>
  <c r="AB5" i="4" s="1"/>
  <c r="AE12" i="4"/>
  <c r="C48" i="5"/>
  <c r="G67" i="5" l="1"/>
  <c r="G64" i="5"/>
  <c r="G68" i="5"/>
  <c r="G66" i="5"/>
  <c r="G65" i="5"/>
  <c r="D99" i="3"/>
  <c r="B97" i="3"/>
  <c r="D98" i="3"/>
  <c r="C97" i="3"/>
  <c r="B98" i="3"/>
  <c r="C99" i="3"/>
  <c r="B99" i="3"/>
  <c r="D97" i="3"/>
  <c r="C98" i="3"/>
  <c r="L33" i="4"/>
  <c r="AE6" i="4"/>
  <c r="AB9" i="4"/>
  <c r="B53" i="5"/>
  <c r="C53" i="5"/>
  <c r="B54" i="5"/>
  <c r="C54" i="5"/>
  <c r="B55" i="5"/>
  <c r="C55" i="5"/>
  <c r="B56" i="5"/>
  <c r="C56" i="5"/>
  <c r="C52" i="5"/>
  <c r="B52" i="5"/>
  <c r="B102" i="3" l="1" a="1"/>
  <c r="D104" i="3" s="1"/>
  <c r="C103" i="3" l="1"/>
  <c r="C102" i="3"/>
  <c r="D102" i="3"/>
  <c r="D103" i="3"/>
  <c r="C104" i="3"/>
  <c r="B102" i="3"/>
  <c r="B104" i="3"/>
  <c r="B103" i="3"/>
  <c r="B108" i="3" l="1" a="1"/>
  <c r="B110" i="3" s="1"/>
  <c r="K8" i="5"/>
  <c r="J15" i="5" s="1"/>
  <c r="K15" i="5"/>
  <c r="C47" i="5"/>
  <c r="C46" i="5"/>
  <c r="C45" i="5"/>
  <c r="F64" i="5" s="1"/>
  <c r="R213" i="5"/>
  <c r="Q228" i="5"/>
  <c r="AG228" i="5" s="1"/>
  <c r="Q28" i="5"/>
  <c r="Q27" i="5" s="1"/>
  <c r="B109" i="3" l="1"/>
  <c r="B108" i="3"/>
  <c r="F67" i="5"/>
  <c r="F66" i="5"/>
  <c r="F68" i="5"/>
  <c r="F65" i="5"/>
  <c r="E66" i="5"/>
  <c r="E64" i="5"/>
  <c r="E68" i="5"/>
  <c r="E65" i="5"/>
  <c r="E67" i="5"/>
  <c r="Q227" i="5"/>
  <c r="AG227" i="5" s="1"/>
  <c r="J18" i="5"/>
  <c r="K18" i="5"/>
  <c r="K17" i="5"/>
  <c r="K16" i="5"/>
  <c r="K14" i="5"/>
  <c r="J17" i="5"/>
  <c r="J16" i="5"/>
  <c r="J14" i="5"/>
  <c r="Q26" i="5"/>
  <c r="Q226" i="5"/>
  <c r="AG226" i="5" s="1"/>
  <c r="C37" i="5"/>
  <c r="R10" i="5"/>
  <c r="N15" i="5"/>
  <c r="N16" i="5"/>
  <c r="N17" i="5"/>
  <c r="N18" i="5"/>
  <c r="M46" i="5"/>
  <c r="N46" i="5" s="1"/>
  <c r="R69" i="5"/>
  <c r="R50" i="5"/>
  <c r="R31" i="5"/>
  <c r="AF51" i="5"/>
  <c r="AF65" i="5"/>
  <c r="AF64" i="5"/>
  <c r="AF63" i="5"/>
  <c r="AF62" i="5"/>
  <c r="AF61" i="5"/>
  <c r="AF60" i="5"/>
  <c r="AF59" i="5"/>
  <c r="AF58" i="5"/>
  <c r="AF57" i="5"/>
  <c r="AF56" i="5"/>
  <c r="AF55" i="5"/>
  <c r="AF54" i="5"/>
  <c r="AF53" i="5"/>
  <c r="AF52" i="5"/>
  <c r="R65" i="5"/>
  <c r="R52" i="5"/>
  <c r="R53" i="5"/>
  <c r="R54" i="5"/>
  <c r="R55" i="5"/>
  <c r="R56" i="5"/>
  <c r="R57" i="5"/>
  <c r="R58" i="5"/>
  <c r="R59" i="5"/>
  <c r="R60" i="5"/>
  <c r="R61" i="5"/>
  <c r="R62" i="5"/>
  <c r="R63" i="5"/>
  <c r="R64" i="5"/>
  <c r="S14" i="5"/>
  <c r="S209" i="5"/>
  <c r="T209" i="5" s="1"/>
  <c r="U209" i="5" s="1"/>
  <c r="V209" i="5" s="1"/>
  <c r="W209" i="5" s="1"/>
  <c r="X209" i="5" s="1"/>
  <c r="Y209" i="5" s="1"/>
  <c r="Z209" i="5" s="1"/>
  <c r="AA209" i="5" s="1"/>
  <c r="AB209" i="5" s="1"/>
  <c r="AC209" i="5" s="1"/>
  <c r="AD209" i="5" s="1"/>
  <c r="AE209" i="5" s="1"/>
  <c r="AF209" i="5" s="1"/>
  <c r="AG209" i="5" s="1"/>
  <c r="S193" i="5"/>
  <c r="T193" i="5" s="1"/>
  <c r="U193" i="5" s="1"/>
  <c r="V193" i="5" s="1"/>
  <c r="W193" i="5" s="1"/>
  <c r="X193" i="5" s="1"/>
  <c r="Y193" i="5" s="1"/>
  <c r="Z193" i="5" s="1"/>
  <c r="AA193" i="5" s="1"/>
  <c r="AB193" i="5" s="1"/>
  <c r="AC193" i="5" s="1"/>
  <c r="AD193" i="5" s="1"/>
  <c r="AE193" i="5" s="1"/>
  <c r="AF193" i="5" s="1"/>
  <c r="AG193" i="5" s="1"/>
  <c r="S189" i="5"/>
  <c r="T189" i="5" s="1"/>
  <c r="U189" i="5" s="1"/>
  <c r="V189" i="5" s="1"/>
  <c r="W189" i="5" s="1"/>
  <c r="X189" i="5" s="1"/>
  <c r="Y189" i="5" s="1"/>
  <c r="Z189" i="5" s="1"/>
  <c r="AA189" i="5" s="1"/>
  <c r="AB189" i="5" s="1"/>
  <c r="AC189" i="5" s="1"/>
  <c r="AD189" i="5" s="1"/>
  <c r="AE189" i="5" s="1"/>
  <c r="AF189" i="5" s="1"/>
  <c r="AG189" i="5" s="1"/>
  <c r="S173" i="5"/>
  <c r="T173" i="5" s="1"/>
  <c r="U173" i="5" s="1"/>
  <c r="V173" i="5" s="1"/>
  <c r="W173" i="5" s="1"/>
  <c r="X173" i="5" s="1"/>
  <c r="Y173" i="5" s="1"/>
  <c r="Z173" i="5" s="1"/>
  <c r="AA173" i="5" s="1"/>
  <c r="AB173" i="5" s="1"/>
  <c r="AC173" i="5" s="1"/>
  <c r="AD173" i="5" s="1"/>
  <c r="AE173" i="5" s="1"/>
  <c r="AF173" i="5" s="1"/>
  <c r="AG173" i="5" s="1"/>
  <c r="S169" i="5"/>
  <c r="T169" i="5" s="1"/>
  <c r="U169" i="5" s="1"/>
  <c r="V169" i="5" s="1"/>
  <c r="W169" i="5" s="1"/>
  <c r="X169" i="5" s="1"/>
  <c r="Y169" i="5" s="1"/>
  <c r="Z169" i="5" s="1"/>
  <c r="AA169" i="5" s="1"/>
  <c r="AB169" i="5" s="1"/>
  <c r="AC169" i="5" s="1"/>
  <c r="AD169" i="5" s="1"/>
  <c r="AE169" i="5" s="1"/>
  <c r="AF169" i="5" s="1"/>
  <c r="AG169" i="5" s="1"/>
  <c r="AF168" i="5"/>
  <c r="R168" i="5"/>
  <c r="AF167" i="5"/>
  <c r="R167" i="5"/>
  <c r="AF166" i="5"/>
  <c r="R166" i="5"/>
  <c r="AF165" i="5"/>
  <c r="R165" i="5"/>
  <c r="AF164" i="5"/>
  <c r="R164" i="5"/>
  <c r="AF163" i="5"/>
  <c r="R163" i="5"/>
  <c r="AF162" i="5"/>
  <c r="R162" i="5"/>
  <c r="AF161" i="5"/>
  <c r="R161" i="5"/>
  <c r="AF160" i="5"/>
  <c r="R160" i="5"/>
  <c r="AF159" i="5"/>
  <c r="R159" i="5"/>
  <c r="AF158" i="5"/>
  <c r="R158" i="5"/>
  <c r="AF157" i="5"/>
  <c r="R157" i="5"/>
  <c r="AF156" i="5"/>
  <c r="R156" i="5"/>
  <c r="AF155" i="5"/>
  <c r="AF154" i="5" s="1"/>
  <c r="S153" i="5"/>
  <c r="T153" i="5" s="1"/>
  <c r="U153" i="5" s="1"/>
  <c r="V153" i="5" s="1"/>
  <c r="W153" i="5" s="1"/>
  <c r="X153" i="5" s="1"/>
  <c r="Y153" i="5" s="1"/>
  <c r="Z153" i="5" s="1"/>
  <c r="AA153" i="5" s="1"/>
  <c r="AB153" i="5" s="1"/>
  <c r="AC153" i="5" s="1"/>
  <c r="AD153" i="5" s="1"/>
  <c r="AE153" i="5" s="1"/>
  <c r="AF153" i="5" s="1"/>
  <c r="AG153" i="5" s="1"/>
  <c r="B117" i="3" l="1"/>
  <c r="B118" i="3" s="1"/>
  <c r="D118" i="3" s="1"/>
  <c r="D117" i="3"/>
  <c r="B113" i="3"/>
  <c r="D113" i="3" s="1"/>
  <c r="S121" i="5"/>
  <c r="S87" i="5"/>
  <c r="S105" i="5"/>
  <c r="C36" i="5"/>
  <c r="C30" i="5"/>
  <c r="S69" i="5"/>
  <c r="S213" i="5"/>
  <c r="Q25" i="5"/>
  <c r="Q225" i="5"/>
  <c r="AG225" i="5" s="1"/>
  <c r="R51" i="5"/>
  <c r="R155" i="5"/>
  <c r="R154" i="5" s="1"/>
  <c r="S31" i="5"/>
  <c r="S50" i="5"/>
  <c r="T14" i="5"/>
  <c r="T213" i="5" l="1"/>
  <c r="T105" i="5"/>
  <c r="T121" i="5"/>
  <c r="T87" i="5"/>
  <c r="Q24" i="5"/>
  <c r="Q224" i="5"/>
  <c r="AG224" i="5" s="1"/>
  <c r="U14" i="5"/>
  <c r="T50" i="5"/>
  <c r="T69" i="5"/>
  <c r="T31" i="5"/>
  <c r="U87" i="5" l="1"/>
  <c r="U105" i="5"/>
  <c r="U121" i="5"/>
  <c r="U213" i="5"/>
  <c r="Q23" i="5"/>
  <c r="Q223" i="5"/>
  <c r="AG223" i="5" s="1"/>
  <c r="V14" i="5"/>
  <c r="U31" i="5"/>
  <c r="U50" i="5"/>
  <c r="U69" i="5"/>
  <c r="V213" i="5" l="1"/>
  <c r="V87" i="5"/>
  <c r="V105" i="5"/>
  <c r="V121" i="5"/>
  <c r="Q22" i="5"/>
  <c r="Q222" i="5"/>
  <c r="AG222" i="5" s="1"/>
  <c r="W14" i="5"/>
  <c r="V31" i="5"/>
  <c r="V50" i="5"/>
  <c r="V69" i="5"/>
  <c r="W213" i="5" l="1"/>
  <c r="W87" i="5"/>
  <c r="W105" i="5"/>
  <c r="W121" i="5"/>
  <c r="Q21" i="5"/>
  <c r="Q221" i="5"/>
  <c r="AG221" i="5" s="1"/>
  <c r="X14" i="5"/>
  <c r="W31" i="5"/>
  <c r="W50" i="5"/>
  <c r="W69" i="5"/>
  <c r="X213" i="5" l="1"/>
  <c r="X105" i="5"/>
  <c r="X87" i="5"/>
  <c r="X121" i="5"/>
  <c r="Q20" i="5"/>
  <c r="Q220" i="5"/>
  <c r="AG220" i="5" s="1"/>
  <c r="Y14" i="5"/>
  <c r="X31" i="5"/>
  <c r="X50" i="5"/>
  <c r="X69" i="5"/>
  <c r="Y213" i="5" l="1"/>
  <c r="Y105" i="5"/>
  <c r="Y87" i="5"/>
  <c r="Y121" i="5"/>
  <c r="Q19" i="5"/>
  <c r="Q219" i="5"/>
  <c r="AG219" i="5" s="1"/>
  <c r="Z14" i="5"/>
  <c r="Y31" i="5"/>
  <c r="Y69" i="5"/>
  <c r="Y50" i="5"/>
  <c r="Z213" i="5" l="1"/>
  <c r="Z105" i="5"/>
  <c r="Z87" i="5"/>
  <c r="Z121" i="5"/>
  <c r="Q18" i="5"/>
  <c r="Q218" i="5"/>
  <c r="AG218" i="5" s="1"/>
  <c r="AA14" i="5"/>
  <c r="Z50" i="5"/>
  <c r="Z31" i="5"/>
  <c r="Z69" i="5"/>
  <c r="AA213" i="5" l="1"/>
  <c r="AA121" i="5"/>
  <c r="AA105" i="5"/>
  <c r="AA87" i="5"/>
  <c r="Q17" i="5"/>
  <c r="Q217" i="5"/>
  <c r="AG217" i="5" s="1"/>
  <c r="AB14" i="5"/>
  <c r="AA69" i="5"/>
  <c r="AA31" i="5"/>
  <c r="AA50" i="5"/>
  <c r="AB213" i="5" l="1"/>
  <c r="AB105" i="5"/>
  <c r="AB121" i="5"/>
  <c r="AB87" i="5"/>
  <c r="Q16" i="5"/>
  <c r="Q216" i="5"/>
  <c r="AG216" i="5" s="1"/>
  <c r="AC14" i="5"/>
  <c r="AB50" i="5"/>
  <c r="AB69" i="5"/>
  <c r="AB31" i="5"/>
  <c r="AC213" i="5" l="1"/>
  <c r="AC87" i="5"/>
  <c r="AC105" i="5"/>
  <c r="AC121" i="5"/>
  <c r="Q15" i="5"/>
  <c r="L51" i="5" s="1"/>
  <c r="Q215" i="5"/>
  <c r="AG215" i="5" s="1"/>
  <c r="AG16" i="5"/>
  <c r="AD14" i="5"/>
  <c r="AC31" i="5"/>
  <c r="AC50" i="5"/>
  <c r="AC69" i="5"/>
  <c r="AD213" i="5" l="1"/>
  <c r="AD87" i="5"/>
  <c r="AD105" i="5"/>
  <c r="AD121" i="5"/>
  <c r="Q214" i="5"/>
  <c r="AG214" i="5" s="1"/>
  <c r="AG15" i="5"/>
  <c r="AE14" i="5"/>
  <c r="AD31" i="5"/>
  <c r="AD50" i="5"/>
  <c r="AD69" i="5"/>
  <c r="AE213" i="5" l="1"/>
  <c r="AE87" i="5"/>
  <c r="AE105" i="5"/>
  <c r="AE121" i="5"/>
  <c r="AF14" i="5"/>
  <c r="AE31" i="5"/>
  <c r="AE50" i="5"/>
  <c r="AE69" i="5"/>
  <c r="C31" i="5" l="1"/>
  <c r="G30" i="5" s="1"/>
  <c r="AF105" i="5"/>
  <c r="AG105" i="5" s="1"/>
  <c r="AF121" i="5"/>
  <c r="AG121" i="5" s="1"/>
  <c r="AF87" i="5"/>
  <c r="AG87" i="5" s="1"/>
  <c r="AF213" i="5"/>
  <c r="L50" i="5"/>
  <c r="AF31" i="5"/>
  <c r="AF50" i="5"/>
  <c r="AF69" i="5"/>
  <c r="N14" i="5" l="1"/>
  <c r="G29" i="4"/>
  <c r="AB6" i="4"/>
  <c r="AB7" i="4"/>
  <c r="AE7" i="4" l="1"/>
  <c r="AB8" i="4" s="1"/>
  <c r="J10" i="4" s="1"/>
  <c r="Q21" i="4" l="1"/>
  <c r="F18" i="4"/>
  <c r="M25" i="4"/>
  <c r="K24" i="4"/>
  <c r="C20" i="4"/>
  <c r="N19" i="4"/>
  <c r="M23" i="4"/>
  <c r="J24" i="4"/>
  <c r="F22" i="4"/>
  <c r="E25" i="4"/>
  <c r="H23" i="4"/>
  <c r="K21" i="4"/>
  <c r="K17" i="4"/>
  <c r="B23" i="4"/>
  <c r="N12" i="4"/>
  <c r="P10" i="4"/>
  <c r="J23" i="4"/>
  <c r="E13" i="4"/>
  <c r="H11" i="4"/>
  <c r="Q13" i="4"/>
  <c r="C12" i="4"/>
  <c r="M10" i="4"/>
  <c r="G25" i="4"/>
  <c r="N11" i="4"/>
  <c r="O26" i="4"/>
  <c r="J16" i="4"/>
  <c r="J17" i="4"/>
  <c r="I19" i="4"/>
  <c r="F25" i="4"/>
  <c r="R16" i="4"/>
  <c r="M17" i="4"/>
  <c r="P15" i="4"/>
  <c r="B14" i="4"/>
  <c r="E14" i="4"/>
  <c r="J15" i="4"/>
  <c r="I10" i="4"/>
  <c r="F20" i="4"/>
  <c r="Q10" i="4"/>
  <c r="B22" i="4"/>
  <c r="H14" i="4"/>
  <c r="O25" i="4"/>
  <c r="G10" i="4"/>
  <c r="D18" i="4"/>
  <c r="G16" i="4"/>
  <c r="J14" i="4"/>
  <c r="D15" i="4"/>
  <c r="R15" i="4"/>
  <c r="Q11" i="4"/>
  <c r="N20" i="4"/>
  <c r="H12" i="4"/>
  <c r="P23" i="4"/>
  <c r="K12" i="4"/>
  <c r="E12" i="4"/>
  <c r="Q18" i="4"/>
  <c r="I21" i="4"/>
  <c r="L19" i="4"/>
  <c r="O17" i="4"/>
  <c r="D23" i="4"/>
  <c r="F19" i="4"/>
  <c r="O21" i="4"/>
  <c r="B24" i="4"/>
  <c r="G21" i="4"/>
  <c r="P14" i="4"/>
  <c r="H22" i="4"/>
  <c r="B13" i="4"/>
  <c r="K20" i="4"/>
  <c r="G24" i="4"/>
  <c r="R14" i="4"/>
  <c r="J22" i="4"/>
  <c r="F26" i="4"/>
  <c r="J25" i="4"/>
  <c r="P20" i="4"/>
  <c r="M12" i="4"/>
  <c r="E20" i="4"/>
  <c r="O10" i="4"/>
  <c r="C25" i="4"/>
  <c r="I17" i="4"/>
  <c r="R24" i="4"/>
  <c r="P19" i="4"/>
  <c r="P12" i="4"/>
  <c r="G15" i="4"/>
  <c r="P22" i="4"/>
  <c r="J13" i="4"/>
  <c r="O24" i="4"/>
  <c r="I15" i="4"/>
  <c r="R22" i="4"/>
  <c r="B17" i="4"/>
  <c r="D13" i="4"/>
  <c r="M20" i="4"/>
  <c r="I18" i="4"/>
  <c r="J26" i="4"/>
  <c r="Q17" i="4"/>
  <c r="I25" i="4"/>
  <c r="F14" i="4"/>
  <c r="B12" i="4"/>
  <c r="G23" i="4"/>
  <c r="R13" i="4"/>
  <c r="J21" i="4"/>
  <c r="D12" i="4"/>
  <c r="M19" i="4"/>
  <c r="F10" i="4"/>
  <c r="I11" i="4"/>
  <c r="L13" i="4"/>
  <c r="D21" i="4"/>
  <c r="F21" i="4"/>
  <c r="R10" i="4"/>
  <c r="H18" i="4"/>
  <c r="Q25" i="4"/>
  <c r="E22" i="4"/>
  <c r="B26" i="4"/>
  <c r="J12" i="4"/>
  <c r="F16" i="4"/>
  <c r="B20" i="4"/>
  <c r="O23" i="4"/>
  <c r="L10" i="4"/>
  <c r="I14" i="4"/>
  <c r="E18" i="4"/>
  <c r="R21" i="4"/>
  <c r="E26" i="4"/>
  <c r="L12" i="4"/>
  <c r="H16" i="4"/>
  <c r="D20" i="4"/>
  <c r="Q23" i="4"/>
  <c r="N10" i="4"/>
  <c r="H19" i="4"/>
  <c r="O13" i="4"/>
  <c r="K25" i="4"/>
  <c r="C14" i="4"/>
  <c r="P17" i="4"/>
  <c r="L21" i="4"/>
  <c r="H25" i="4"/>
  <c r="M22" i="4"/>
  <c r="B18" i="4"/>
  <c r="G11" i="4"/>
  <c r="C15" i="4"/>
  <c r="P18" i="4"/>
  <c r="L22" i="4"/>
  <c r="H26" i="4"/>
  <c r="M14" i="4"/>
  <c r="L23" i="4"/>
  <c r="C17" i="4"/>
  <c r="H13" i="4"/>
  <c r="G14" i="4"/>
  <c r="D17" i="4"/>
  <c r="R19" i="4"/>
  <c r="O22" i="4"/>
  <c r="L25" i="4"/>
  <c r="Q12" i="4"/>
  <c r="N15" i="4"/>
  <c r="K18" i="4"/>
  <c r="Q20" i="4"/>
  <c r="N23" i="4"/>
  <c r="K26" i="4"/>
  <c r="P13" i="4"/>
  <c r="M16" i="4"/>
  <c r="J19" i="4"/>
  <c r="H21" i="4"/>
  <c r="E24" i="4"/>
  <c r="C10" i="4"/>
  <c r="R11" i="4"/>
  <c r="O14" i="4"/>
  <c r="L17" i="4"/>
  <c r="I20" i="4"/>
  <c r="F23" i="4"/>
  <c r="C26" i="4"/>
  <c r="I12" i="4"/>
  <c r="E16" i="4"/>
  <c r="C18" i="4"/>
  <c r="P21" i="4"/>
  <c r="M24" i="4"/>
  <c r="K10" i="4"/>
  <c r="J11" i="4"/>
  <c r="F15" i="4"/>
  <c r="B19" i="4"/>
  <c r="G22" i="4"/>
  <c r="D25" i="4"/>
  <c r="L18" i="4"/>
  <c r="D26" i="4"/>
  <c r="O16" i="4"/>
  <c r="E11" i="4"/>
  <c r="N18" i="4"/>
  <c r="C16" i="4"/>
  <c r="I16" i="4"/>
  <c r="R23" i="4"/>
  <c r="G13" i="4"/>
  <c r="M13" i="4"/>
  <c r="E21" i="4"/>
  <c r="G12" i="4"/>
  <c r="E23" i="4"/>
  <c r="K11" i="4"/>
  <c r="C19" i="4"/>
  <c r="L26" i="4"/>
  <c r="F17" i="4"/>
  <c r="B21" i="4"/>
  <c r="M11" i="4"/>
  <c r="E19" i="4"/>
  <c r="N26" i="4"/>
  <c r="Q26" i="4"/>
  <c r="N22" i="4"/>
  <c r="Q16" i="4"/>
  <c r="I24" i="4"/>
  <c r="E15" i="4"/>
  <c r="D14" i="4"/>
  <c r="M21" i="4"/>
  <c r="O12" i="4"/>
  <c r="O20" i="4"/>
  <c r="L24" i="4"/>
  <c r="O15" i="4"/>
  <c r="K19" i="4"/>
  <c r="D10" i="4"/>
  <c r="N17" i="4"/>
  <c r="N25" i="4"/>
  <c r="Q15" i="4"/>
  <c r="I23" i="4"/>
  <c r="R17" i="4"/>
  <c r="D24" i="4"/>
  <c r="H17" i="4"/>
  <c r="Q24" i="4"/>
  <c r="L16" i="4"/>
  <c r="L14" i="4"/>
  <c r="D22" i="4"/>
  <c r="N13" i="4"/>
  <c r="M15" i="4"/>
  <c r="R12" i="4"/>
  <c r="N16" i="4"/>
  <c r="J20" i="4"/>
  <c r="F24" i="4"/>
  <c r="D11" i="4"/>
  <c r="Q14" i="4"/>
  <c r="M18" i="4"/>
  <c r="I22" i="4"/>
  <c r="M26" i="4"/>
  <c r="C13" i="4"/>
  <c r="P16" i="4"/>
  <c r="L20" i="4"/>
  <c r="H24" i="4"/>
  <c r="P11" i="4"/>
  <c r="G20" i="4"/>
  <c r="N14" i="4"/>
  <c r="R26" i="4"/>
  <c r="K14" i="4"/>
  <c r="G18" i="4"/>
  <c r="C22" i="4"/>
  <c r="P25" i="4"/>
  <c r="C24" i="4"/>
  <c r="R18" i="4"/>
  <c r="O11" i="4"/>
  <c r="K15" i="4"/>
  <c r="G19" i="4"/>
  <c r="C23" i="4"/>
  <c r="P26" i="4"/>
  <c r="L15" i="4"/>
  <c r="B25" i="4"/>
  <c r="J18" i="4"/>
  <c r="B11" i="4"/>
  <c r="I13" i="4"/>
  <c r="E17" i="4"/>
  <c r="R20" i="4"/>
  <c r="N24" i="4"/>
  <c r="L11" i="4"/>
  <c r="H15" i="4"/>
  <c r="D19" i="4"/>
  <c r="Q22" i="4"/>
  <c r="E10" i="4"/>
  <c r="K13" i="4"/>
  <c r="G17" i="4"/>
  <c r="C21" i="4"/>
  <c r="P24" i="4"/>
  <c r="F13" i="4"/>
  <c r="N21" i="4"/>
  <c r="D16" i="4"/>
  <c r="F11" i="4"/>
  <c r="B15" i="4"/>
  <c r="O18" i="4"/>
  <c r="K22" i="4"/>
  <c r="G26" i="4"/>
  <c r="R25" i="4"/>
  <c r="H20" i="4"/>
  <c r="F12" i="4"/>
  <c r="B16" i="4"/>
  <c r="O19" i="4"/>
  <c r="K23" i="4"/>
  <c r="H10" i="4"/>
  <c r="K16" i="4"/>
  <c r="I26" i="4"/>
  <c r="Q19" i="4"/>
  <c r="C11" i="4"/>
  <c r="B10" i="4"/>
  <c r="Q107" i="5" l="1"/>
  <c r="AG107" i="5" s="1"/>
  <c r="Q33" i="5"/>
  <c r="AG33" i="5" s="1"/>
  <c r="Q155" i="5"/>
  <c r="AG155" i="5" s="1"/>
  <c r="Q89" i="5"/>
  <c r="AG89" i="5" s="1"/>
  <c r="Q195" i="5"/>
  <c r="AG195" i="5" s="1"/>
  <c r="Q71" i="5"/>
  <c r="AG71" i="5" s="1"/>
  <c r="Q52" i="5"/>
  <c r="AG52" i="5" s="1"/>
  <c r="Q175" i="5"/>
  <c r="AG175" i="5" s="1"/>
  <c r="AG17" i="5"/>
  <c r="Q176" i="5" l="1"/>
  <c r="AG176" i="5" s="1"/>
  <c r="Q156" i="5"/>
  <c r="AG156" i="5" s="1"/>
  <c r="Q196" i="5"/>
  <c r="AG196" i="5" s="1"/>
  <c r="Q34" i="5"/>
  <c r="AG34" i="5" s="1"/>
  <c r="Q108" i="5"/>
  <c r="AG108" i="5" s="1"/>
  <c r="Q90" i="5"/>
  <c r="AG90" i="5" s="1"/>
  <c r="Q72" i="5"/>
  <c r="AG72" i="5" s="1"/>
  <c r="Q53" i="5"/>
  <c r="AG53" i="5" s="1"/>
  <c r="Q32" i="5"/>
  <c r="AG32" i="5" s="1"/>
  <c r="Q70" i="5"/>
  <c r="AG70" i="5" s="1"/>
  <c r="Q194" i="5"/>
  <c r="AG194" i="5" s="1"/>
  <c r="Q88" i="5"/>
  <c r="AG88" i="5" s="1"/>
  <c r="Q51" i="5"/>
  <c r="AG51" i="5" s="1"/>
  <c r="Q174" i="5"/>
  <c r="AG174" i="5" s="1"/>
  <c r="Q154" i="5"/>
  <c r="AG154" i="5" s="1"/>
  <c r="Q106" i="5"/>
  <c r="AG106" i="5" s="1"/>
  <c r="AG18" i="5"/>
  <c r="Q91" i="5" l="1"/>
  <c r="AG91" i="5" s="1"/>
  <c r="Q73" i="5"/>
  <c r="AG73" i="5" s="1"/>
  <c r="Q109" i="5"/>
  <c r="AG109" i="5" s="1"/>
  <c r="Q177" i="5"/>
  <c r="AG177" i="5" s="1"/>
  <c r="Q35" i="5"/>
  <c r="AG35" i="5" s="1"/>
  <c r="Q197" i="5"/>
  <c r="AG197" i="5" s="1"/>
  <c r="Q54" i="5"/>
  <c r="AG54" i="5" s="1"/>
  <c r="AG19" i="5"/>
  <c r="Q157" i="5"/>
  <c r="AG157" i="5" s="1"/>
  <c r="Q110" i="5" l="1"/>
  <c r="AG110" i="5" s="1"/>
  <c r="Q158" i="5"/>
  <c r="AG158" i="5" s="1"/>
  <c r="Q198" i="5"/>
  <c r="AG198" i="5" s="1"/>
  <c r="Q55" i="5"/>
  <c r="AG55" i="5" s="1"/>
  <c r="Q36" i="5"/>
  <c r="AG36" i="5" s="1"/>
  <c r="Q92" i="5"/>
  <c r="AG92" i="5" s="1"/>
  <c r="Q74" i="5"/>
  <c r="AG74" i="5" s="1"/>
  <c r="AG20" i="5"/>
  <c r="Q178" i="5"/>
  <c r="AG178" i="5" s="1"/>
  <c r="Q56" i="5" l="1"/>
  <c r="AG56" i="5" s="1"/>
  <c r="Q159" i="5"/>
  <c r="AG159" i="5" s="1"/>
  <c r="Q111" i="5"/>
  <c r="AG111" i="5" s="1"/>
  <c r="Q37" i="5"/>
  <c r="AG37" i="5" s="1"/>
  <c r="Q199" i="5"/>
  <c r="AG199" i="5" s="1"/>
  <c r="Q179" i="5"/>
  <c r="AG179" i="5" s="1"/>
  <c r="Q75" i="5"/>
  <c r="AG75" i="5" s="1"/>
  <c r="AG21" i="5"/>
  <c r="Q93" i="5"/>
  <c r="AG93" i="5" s="1"/>
  <c r="Q57" i="5" l="1"/>
  <c r="AG57" i="5" s="1"/>
  <c r="Q200" i="5"/>
  <c r="AG200" i="5" s="1"/>
  <c r="Q76" i="5"/>
  <c r="AG76" i="5" s="1"/>
  <c r="Q160" i="5"/>
  <c r="AG160" i="5" s="1"/>
  <c r="Q112" i="5"/>
  <c r="AG112" i="5" s="1"/>
  <c r="Q38" i="5"/>
  <c r="AG38" i="5" s="1"/>
  <c r="Q180" i="5"/>
  <c r="AG180" i="5" s="1"/>
  <c r="Q94" i="5"/>
  <c r="AG94" i="5" s="1"/>
  <c r="AG22" i="5"/>
  <c r="Q39" i="5" l="1"/>
  <c r="AG39" i="5" s="1"/>
  <c r="Q113" i="5"/>
  <c r="AG113" i="5" s="1"/>
  <c r="Q77" i="5"/>
  <c r="AG77" i="5" s="1"/>
  <c r="Q161" i="5"/>
  <c r="AG161" i="5" s="1"/>
  <c r="Q201" i="5"/>
  <c r="AG201" i="5" s="1"/>
  <c r="Q181" i="5"/>
  <c r="AG181" i="5" s="1"/>
  <c r="Q95" i="5"/>
  <c r="AG95" i="5" s="1"/>
  <c r="AG23" i="5"/>
  <c r="Q58" i="5"/>
  <c r="AG58" i="5" s="1"/>
  <c r="Q202" i="5" l="1"/>
  <c r="AG202" i="5" s="1"/>
  <c r="Q59" i="5"/>
  <c r="AG59" i="5" s="1"/>
  <c r="Q40" i="5"/>
  <c r="AG40" i="5" s="1"/>
  <c r="Q78" i="5"/>
  <c r="AG78" i="5" s="1"/>
  <c r="Q114" i="5"/>
  <c r="AG114" i="5" s="1"/>
  <c r="Q96" i="5"/>
  <c r="AG96" i="5" s="1"/>
  <c r="Q182" i="5"/>
  <c r="AG182" i="5" s="1"/>
  <c r="Q162" i="5"/>
  <c r="AG162" i="5" s="1"/>
  <c r="AG24" i="5"/>
  <c r="Q183" i="5" l="1"/>
  <c r="AG183" i="5" s="1"/>
  <c r="Q163" i="5"/>
  <c r="AG163" i="5" s="1"/>
  <c r="Q79" i="5"/>
  <c r="AG79" i="5" s="1"/>
  <c r="Q41" i="5"/>
  <c r="AG41" i="5" s="1"/>
  <c r="Q203" i="5"/>
  <c r="AG203" i="5" s="1"/>
  <c r="AG25" i="5"/>
  <c r="Q97" i="5"/>
  <c r="AG97" i="5" s="1"/>
  <c r="Q60" i="5"/>
  <c r="AG60" i="5" s="1"/>
  <c r="Q115" i="5"/>
  <c r="AG115" i="5" s="1"/>
  <c r="Q61" i="5" l="1"/>
  <c r="AG61" i="5" s="1"/>
  <c r="Q184" i="5"/>
  <c r="AG184" i="5" s="1"/>
  <c r="Q116" i="5"/>
  <c r="AG116" i="5" s="1"/>
  <c r="Q80" i="5"/>
  <c r="AG80" i="5" s="1"/>
  <c r="Q98" i="5"/>
  <c r="AG98" i="5" s="1"/>
  <c r="Q164" i="5"/>
  <c r="AG164" i="5" s="1"/>
  <c r="Q42" i="5"/>
  <c r="AG42" i="5" s="1"/>
  <c r="Q204" i="5"/>
  <c r="AG204" i="5" s="1"/>
  <c r="AG26" i="5"/>
  <c r="Q185" i="5" l="1"/>
  <c r="AG185" i="5" s="1"/>
  <c r="Q81" i="5"/>
  <c r="AG81" i="5" s="1"/>
  <c r="Q62" i="5"/>
  <c r="AG62" i="5" s="1"/>
  <c r="Q117" i="5"/>
  <c r="AG117" i="5" s="1"/>
  <c r="Q165" i="5"/>
  <c r="AG165" i="5" s="1"/>
  <c r="Q99" i="5"/>
  <c r="AG99" i="5" s="1"/>
  <c r="Q43" i="5"/>
  <c r="AG43" i="5" s="1"/>
  <c r="AG27" i="5"/>
  <c r="Q205" i="5"/>
  <c r="AG205" i="5" s="1"/>
  <c r="Q82" i="5" l="1"/>
  <c r="AG82" i="5" s="1"/>
  <c r="Q100" i="5"/>
  <c r="AG100" i="5" s="1"/>
  <c r="Q63" i="5"/>
  <c r="AG63" i="5" s="1"/>
  <c r="Q44" i="5"/>
  <c r="AG44" i="5" s="1"/>
  <c r="Q118" i="5"/>
  <c r="AG118" i="5" s="1"/>
  <c r="Q186" i="5"/>
  <c r="AG186" i="5" s="1"/>
  <c r="Q166" i="5"/>
  <c r="AG166" i="5" s="1"/>
  <c r="Q206" i="5"/>
  <c r="AG206" i="5" s="1"/>
  <c r="AG28" i="5"/>
  <c r="Q83" i="5" l="1"/>
  <c r="AG83" i="5" s="1"/>
  <c r="Q167" i="5"/>
  <c r="AG167" i="5" s="1"/>
  <c r="Q101" i="5"/>
  <c r="AG101" i="5" s="1"/>
  <c r="Q207" i="5"/>
  <c r="AG207" i="5" s="1"/>
  <c r="Q64" i="5"/>
  <c r="AG64" i="5" s="1"/>
  <c r="AG29" i="5"/>
  <c r="Q119" i="5"/>
  <c r="AG119" i="5" s="1"/>
  <c r="Q187" i="5"/>
  <c r="AG187" i="5" s="1"/>
  <c r="Q45" i="5"/>
  <c r="AG45" i="5" s="1"/>
  <c r="Q102" i="5" l="1"/>
  <c r="AG102" i="5" s="1"/>
  <c r="Q120" i="5"/>
  <c r="AG120" i="5" s="1"/>
  <c r="Q65" i="5"/>
  <c r="AG65" i="5" s="1"/>
  <c r="Q84" i="5"/>
  <c r="AG84" i="5" s="1"/>
  <c r="Q208" i="5"/>
  <c r="AG208" i="5" s="1"/>
  <c r="Q46" i="5"/>
  <c r="AG46" i="5" s="1"/>
  <c r="Q168" i="5"/>
  <c r="AG168" i="5" s="1"/>
  <c r="Q188" i="5"/>
  <c r="AG188" i="5" s="1"/>
  <c r="Q130" i="5"/>
  <c r="J27" i="5" l="1" a="1"/>
  <c r="J28" i="5" l="1"/>
  <c r="N29" i="5"/>
  <c r="L27" i="5"/>
  <c r="M28" i="5"/>
  <c r="J29" i="5"/>
  <c r="K27" i="5"/>
  <c r="M29" i="5"/>
  <c r="L28" i="5"/>
  <c r="J27" i="5"/>
  <c r="L29" i="5"/>
  <c r="N27" i="5"/>
  <c r="K28" i="5"/>
  <c r="M27" i="5"/>
  <c r="N28" i="5"/>
  <c r="K29" i="5"/>
  <c r="J33" i="5" l="1" a="1"/>
  <c r="J33" i="5" s="1"/>
  <c r="L33" i="5" l="1"/>
  <c r="K35" i="5"/>
  <c r="J35" i="5"/>
  <c r="L35" i="5"/>
  <c r="K34" i="5"/>
  <c r="K33" i="5"/>
  <c r="J34" i="5"/>
  <c r="L34" i="5"/>
  <c r="M33" i="5" l="1" a="1"/>
  <c r="M34" i="5" s="1"/>
  <c r="O33" i="5" l="1"/>
  <c r="N33" i="5"/>
  <c r="M35" i="5"/>
  <c r="O35" i="5"/>
  <c r="N34" i="5"/>
  <c r="M33" i="5"/>
  <c r="N35" i="5"/>
  <c r="O34" i="5"/>
  <c r="J39" i="5" l="1" a="1"/>
  <c r="J39" i="5" s="1"/>
  <c r="J40" i="5" l="1"/>
  <c r="J45" i="5" s="1"/>
  <c r="J48" i="5" s="1"/>
  <c r="J41" i="5"/>
  <c r="C42" i="5" l="1"/>
  <c r="L45" i="5"/>
  <c r="J50" i="5"/>
  <c r="G52" i="5" l="1"/>
  <c r="D65" i="5"/>
  <c r="D64" i="5"/>
  <c r="D66" i="5"/>
  <c r="D67" i="5"/>
  <c r="D68" i="5"/>
  <c r="C39" i="5"/>
  <c r="C40" i="5" s="1"/>
  <c r="C41" i="5" s="1"/>
  <c r="H64" i="5" l="1"/>
  <c r="H65" i="5"/>
  <c r="H66" i="5"/>
  <c r="H67" i="5"/>
  <c r="H68" i="5"/>
  <c r="G55" i="5"/>
  <c r="C65" i="5"/>
  <c r="C68" i="5"/>
  <c r="C67" i="5"/>
  <c r="C64" i="5"/>
  <c r="C66" i="5"/>
  <c r="M50" i="5"/>
  <c r="M51" i="5"/>
  <c r="T228" i="5"/>
  <c r="T102" i="5"/>
  <c r="T218" i="5"/>
  <c r="T92" i="5"/>
  <c r="AA226" i="5"/>
  <c r="AA100" i="5"/>
  <c r="Z198" i="5"/>
  <c r="Z158" i="5"/>
  <c r="AA200" i="5"/>
  <c r="AA160" i="5"/>
  <c r="Z218" i="5"/>
  <c r="Z92" i="5"/>
  <c r="AC220" i="5"/>
  <c r="AC94" i="5"/>
  <c r="W206" i="5"/>
  <c r="W166" i="5"/>
  <c r="S220" i="5"/>
  <c r="S94" i="5"/>
  <c r="V207" i="5"/>
  <c r="V167" i="5"/>
  <c r="AC204" i="5"/>
  <c r="AC164" i="5"/>
  <c r="X205" i="5"/>
  <c r="X165" i="5"/>
  <c r="S226" i="5"/>
  <c r="S100" i="5"/>
  <c r="AC216" i="5"/>
  <c r="AC90" i="5"/>
  <c r="AD205" i="5"/>
  <c r="AD165" i="5"/>
  <c r="Y221" i="5"/>
  <c r="Y95" i="5"/>
  <c r="AD223" i="5"/>
  <c r="AD97" i="5"/>
  <c r="U115" i="5"/>
  <c r="AB204" i="5"/>
  <c r="AB164" i="5"/>
  <c r="AC196" i="5"/>
  <c r="AC156" i="5"/>
  <c r="Y228" i="5"/>
  <c r="Y102" i="5"/>
  <c r="Z208" i="5"/>
  <c r="Z168" i="5"/>
  <c r="AA196" i="5"/>
  <c r="AA156" i="5"/>
  <c r="R199" i="5"/>
  <c r="R179" i="5"/>
  <c r="S179" i="5"/>
  <c r="AE225" i="5"/>
  <c r="AE99" i="5"/>
  <c r="X107" i="5"/>
  <c r="AD215" i="5"/>
  <c r="AD89" i="5"/>
  <c r="U202" i="5"/>
  <c r="U162" i="5"/>
  <c r="AF208" i="5"/>
  <c r="AF188" i="5"/>
  <c r="T224" i="5"/>
  <c r="T98" i="5"/>
  <c r="R228" i="5"/>
  <c r="R102" i="5"/>
  <c r="U207" i="5"/>
  <c r="U167" i="5"/>
  <c r="AA194" i="5"/>
  <c r="AA154" i="5"/>
  <c r="U220" i="5"/>
  <c r="U94" i="5"/>
  <c r="AF206" i="5"/>
  <c r="AF186" i="5"/>
  <c r="AA201" i="5"/>
  <c r="AA161" i="5"/>
  <c r="S224" i="5"/>
  <c r="S98" i="5"/>
  <c r="T199" i="5"/>
  <c r="T159" i="5"/>
  <c r="AE62" i="5"/>
  <c r="AE117" i="5"/>
  <c r="Z205" i="5"/>
  <c r="Z165" i="5"/>
  <c r="X221" i="5"/>
  <c r="X95" i="5"/>
  <c r="U57" i="5"/>
  <c r="U112" i="5"/>
  <c r="U206" i="5"/>
  <c r="U166" i="5"/>
  <c r="T205" i="5"/>
  <c r="T165" i="5"/>
  <c r="X224" i="5"/>
  <c r="X98" i="5"/>
  <c r="W204" i="5"/>
  <c r="W164" i="5"/>
  <c r="U215" i="5"/>
  <c r="U89" i="5"/>
  <c r="R215" i="5"/>
  <c r="R89" i="5"/>
  <c r="Y206" i="5"/>
  <c r="Y166" i="5"/>
  <c r="Y218" i="5"/>
  <c r="Y92" i="5"/>
  <c r="R200" i="5"/>
  <c r="R180" i="5"/>
  <c r="S180" i="5"/>
  <c r="S202" i="5"/>
  <c r="S162" i="5"/>
  <c r="R196" i="5"/>
  <c r="R176" i="5"/>
  <c r="S176" i="5"/>
  <c r="AF218" i="5"/>
  <c r="AF92" i="5"/>
  <c r="S71" i="5"/>
  <c r="R71" i="5"/>
  <c r="R107" i="5"/>
  <c r="S228" i="5"/>
  <c r="S102" i="5"/>
  <c r="T227" i="5"/>
  <c r="T101" i="5"/>
  <c r="AB196" i="5"/>
  <c r="AB156" i="5"/>
  <c r="AF224" i="5"/>
  <c r="AF98" i="5"/>
  <c r="AE228" i="5"/>
  <c r="AE102" i="5"/>
  <c r="U199" i="5"/>
  <c r="U159" i="5"/>
  <c r="S57" i="5"/>
  <c r="S112" i="5"/>
  <c r="W112" i="5"/>
  <c r="X188" i="5"/>
  <c r="W29" i="5"/>
  <c r="X84" i="5"/>
  <c r="AF203" i="5"/>
  <c r="AF183" i="5"/>
  <c r="Z120" i="5"/>
  <c r="Y216" i="5"/>
  <c r="Y90" i="5"/>
  <c r="AF74" i="5"/>
  <c r="AF110" i="5"/>
  <c r="T202" i="5"/>
  <c r="T162" i="5"/>
  <c r="AC197" i="5"/>
  <c r="AC157" i="5"/>
  <c r="Y194" i="5"/>
  <c r="Y154" i="5"/>
  <c r="X76" i="5"/>
  <c r="X180" i="5"/>
  <c r="T194" i="5"/>
  <c r="T154" i="5"/>
  <c r="AE113" i="5"/>
  <c r="S214" i="5"/>
  <c r="S88" i="5"/>
  <c r="AC222" i="5"/>
  <c r="AC96" i="5"/>
  <c r="AE207" i="5"/>
  <c r="AE167" i="5"/>
  <c r="S51" i="5"/>
  <c r="S106" i="5"/>
  <c r="X203" i="5"/>
  <c r="X163" i="5"/>
  <c r="V208" i="5"/>
  <c r="V168" i="5"/>
  <c r="AA218" i="5"/>
  <c r="AA92" i="5"/>
  <c r="Y112" i="5"/>
  <c r="AE203" i="5"/>
  <c r="AE163" i="5"/>
  <c r="AD224" i="5"/>
  <c r="AD98" i="5"/>
  <c r="AB224" i="5"/>
  <c r="AB98" i="5"/>
  <c r="Y202" i="5"/>
  <c r="Y162" i="5"/>
  <c r="AC206" i="5"/>
  <c r="AC166" i="5"/>
  <c r="AA63" i="5"/>
  <c r="AA118" i="5"/>
  <c r="AE219" i="5"/>
  <c r="AE93" i="5"/>
  <c r="AF226" i="5"/>
  <c r="AF100" i="5"/>
  <c r="Y53" i="5"/>
  <c r="Y108" i="5"/>
  <c r="S65" i="5"/>
  <c r="S120" i="5"/>
  <c r="AF221" i="5"/>
  <c r="AF95" i="5"/>
  <c r="AE56" i="5"/>
  <c r="AE111" i="5"/>
  <c r="U52" i="5"/>
  <c r="U107" i="5"/>
  <c r="AA119" i="5"/>
  <c r="T64" i="5"/>
  <c r="T119" i="5"/>
  <c r="S197" i="5"/>
  <c r="S157" i="5"/>
  <c r="AF225" i="5"/>
  <c r="AF99" i="5"/>
  <c r="AA64" i="5"/>
  <c r="AA101" i="5"/>
  <c r="AA227" i="5"/>
  <c r="AF194" i="5"/>
  <c r="AF174" i="5"/>
  <c r="AF223" i="5"/>
  <c r="AF97" i="5"/>
  <c r="S84" i="5"/>
  <c r="R84" i="5"/>
  <c r="R120" i="5"/>
  <c r="AC199" i="5"/>
  <c r="AC159" i="5"/>
  <c r="U60" i="5"/>
  <c r="U97" i="5"/>
  <c r="U223" i="5"/>
  <c r="S178" i="5"/>
  <c r="R178" i="5"/>
  <c r="R198" i="5"/>
  <c r="AB202" i="5"/>
  <c r="AB162" i="5"/>
  <c r="AA217" i="5"/>
  <c r="AA91" i="5"/>
  <c r="T108" i="5"/>
  <c r="Z194" i="5"/>
  <c r="Z154" i="5"/>
  <c r="AC215" i="5"/>
  <c r="AC89" i="5"/>
  <c r="Y155" i="5"/>
  <c r="Y195" i="5"/>
  <c r="X208" i="5"/>
  <c r="X168" i="5"/>
  <c r="Z201" i="5"/>
  <c r="Z161" i="5"/>
  <c r="AF82" i="5"/>
  <c r="AF118" i="5"/>
  <c r="W161" i="5"/>
  <c r="W201" i="5"/>
  <c r="AC202" i="5"/>
  <c r="AC162" i="5"/>
  <c r="AF77" i="5"/>
  <c r="AF113" i="5"/>
  <c r="AE227" i="5"/>
  <c r="AE101" i="5"/>
  <c r="AA199" i="5"/>
  <c r="AA159" i="5"/>
  <c r="AB108" i="5"/>
  <c r="AA221" i="5"/>
  <c r="AA95" i="5"/>
  <c r="S188" i="5"/>
  <c r="R188" i="5"/>
  <c r="R208" i="5"/>
  <c r="R218" i="5"/>
  <c r="R92" i="5"/>
  <c r="AB197" i="5"/>
  <c r="AB157" i="5"/>
  <c r="W219" i="5"/>
  <c r="W93" i="5"/>
  <c r="Y57" i="5"/>
  <c r="Y94" i="5"/>
  <c r="Y220" i="5"/>
  <c r="Y119" i="5"/>
  <c r="V224" i="5"/>
  <c r="V98" i="5"/>
  <c r="V216" i="5"/>
  <c r="V90" i="5"/>
  <c r="AC52" i="5"/>
  <c r="AC107" i="5"/>
  <c r="W57" i="5"/>
  <c r="W94" i="5"/>
  <c r="W220" i="5"/>
  <c r="W109" i="5"/>
  <c r="AF109" i="5"/>
  <c r="AF119" i="5"/>
  <c r="X117" i="5"/>
  <c r="W54" i="5"/>
  <c r="W91" i="5"/>
  <c r="W217" i="5"/>
  <c r="S114" i="5"/>
  <c r="AF79" i="5"/>
  <c r="AF115" i="5"/>
  <c r="Y204" i="5"/>
  <c r="Y164" i="5"/>
  <c r="AB119" i="5"/>
  <c r="Z117" i="5"/>
  <c r="X202" i="5"/>
  <c r="X162" i="5"/>
  <c r="W113" i="5"/>
  <c r="U83" i="5"/>
  <c r="U187" i="5"/>
  <c r="AB53" i="5"/>
  <c r="AB90" i="5"/>
  <c r="AB216" i="5"/>
  <c r="W79" i="5"/>
  <c r="W183" i="5"/>
  <c r="AE64" i="5"/>
  <c r="AE119" i="5"/>
  <c r="X194" i="5"/>
  <c r="X154" i="5"/>
  <c r="R113" i="5"/>
  <c r="AD61" i="5"/>
  <c r="AD116" i="5"/>
  <c r="T111" i="5"/>
  <c r="AF199" i="5"/>
  <c r="AF179" i="5"/>
  <c r="AA115" i="5"/>
  <c r="V221" i="5"/>
  <c r="V95" i="5"/>
  <c r="T180" i="5"/>
  <c r="T76" i="5"/>
  <c r="AD72" i="5"/>
  <c r="AD176" i="5"/>
  <c r="W214" i="5"/>
  <c r="W88" i="5"/>
  <c r="X52" i="5"/>
  <c r="X89" i="5"/>
  <c r="X215" i="5"/>
  <c r="AF200" i="5"/>
  <c r="AF180" i="5"/>
  <c r="AF73" i="5"/>
  <c r="AF91" i="5"/>
  <c r="AF217" i="5"/>
  <c r="AF83" i="5"/>
  <c r="AF101" i="5"/>
  <c r="AF227" i="5"/>
  <c r="S161" i="5"/>
  <c r="S201" i="5"/>
  <c r="W51" i="5"/>
  <c r="W106" i="5"/>
  <c r="AA55" i="5"/>
  <c r="AA110" i="5"/>
  <c r="X62" i="5"/>
  <c r="X99" i="5"/>
  <c r="X225" i="5"/>
  <c r="W203" i="5"/>
  <c r="W163" i="5"/>
  <c r="S59" i="5"/>
  <c r="S96" i="5"/>
  <c r="S222" i="5"/>
  <c r="S205" i="5"/>
  <c r="S165" i="5"/>
  <c r="Z62" i="5"/>
  <c r="Z99" i="5"/>
  <c r="Z225" i="5"/>
  <c r="AE58" i="5"/>
  <c r="AE95" i="5"/>
  <c r="AE221" i="5"/>
  <c r="W58" i="5"/>
  <c r="W95" i="5"/>
  <c r="W221" i="5"/>
  <c r="U188" i="5"/>
  <c r="T29" i="5"/>
  <c r="U84" i="5"/>
  <c r="S63" i="5"/>
  <c r="S118" i="5"/>
  <c r="Y55" i="5"/>
  <c r="Y110" i="5"/>
  <c r="V164" i="5"/>
  <c r="V204" i="5"/>
  <c r="Z223" i="5"/>
  <c r="Z97" i="5"/>
  <c r="S77" i="5"/>
  <c r="R77" i="5"/>
  <c r="R95" i="5"/>
  <c r="R221" i="5"/>
  <c r="AC225" i="5"/>
  <c r="AC99" i="5"/>
  <c r="S107" i="5"/>
  <c r="T56" i="5"/>
  <c r="T93" i="5"/>
  <c r="T219" i="5"/>
  <c r="U208" i="5"/>
  <c r="U168" i="5"/>
  <c r="AD206" i="5"/>
  <c r="AD166" i="5"/>
  <c r="AA60" i="5"/>
  <c r="AA97" i="5"/>
  <c r="AA223" i="5"/>
  <c r="T114" i="5"/>
  <c r="AB226" i="5"/>
  <c r="AB100" i="5"/>
  <c r="Z70" i="5"/>
  <c r="Z174" i="5"/>
  <c r="R223" i="5"/>
  <c r="R97" i="5"/>
  <c r="V120" i="5"/>
  <c r="X109" i="5"/>
  <c r="AE195" i="5"/>
  <c r="Z65" i="5"/>
  <c r="Z102" i="5"/>
  <c r="Z228" i="5"/>
  <c r="AB79" i="5"/>
  <c r="AB183" i="5"/>
  <c r="T188" i="5"/>
  <c r="S29" i="5"/>
  <c r="T84" i="5"/>
  <c r="AA164" i="5"/>
  <c r="AA204" i="5"/>
  <c r="AB178" i="5"/>
  <c r="AB74" i="5"/>
  <c r="Y70" i="5"/>
  <c r="Y174" i="5"/>
  <c r="AC59" i="5"/>
  <c r="AC114" i="5"/>
  <c r="S61" i="5"/>
  <c r="S116" i="5"/>
  <c r="X58" i="5"/>
  <c r="X113" i="5"/>
  <c r="T65" i="5"/>
  <c r="T120" i="5"/>
  <c r="AB64" i="5"/>
  <c r="AB101" i="5"/>
  <c r="AB227" i="5"/>
  <c r="T55" i="5"/>
  <c r="T110" i="5"/>
  <c r="AD52" i="5"/>
  <c r="AD107" i="5"/>
  <c r="Y77" i="5"/>
  <c r="Y181" i="5"/>
  <c r="AC53" i="5"/>
  <c r="AC108" i="5"/>
  <c r="AC72" i="5"/>
  <c r="AC176" i="5"/>
  <c r="U184" i="5"/>
  <c r="U80" i="5"/>
  <c r="X61" i="5"/>
  <c r="X116" i="5"/>
  <c r="S175" i="5"/>
  <c r="R175" i="5"/>
  <c r="R195" i="5"/>
  <c r="Y80" i="5"/>
  <c r="Y184" i="5"/>
  <c r="T61" i="5"/>
  <c r="T116" i="5"/>
  <c r="X197" i="5"/>
  <c r="X157" i="5"/>
  <c r="AB201" i="5"/>
  <c r="AB161" i="5"/>
  <c r="AD201" i="5"/>
  <c r="AD161" i="5"/>
  <c r="AF81" i="5"/>
  <c r="AF117" i="5"/>
  <c r="AB61" i="5"/>
  <c r="AB116" i="5"/>
  <c r="Y208" i="5"/>
  <c r="Y168" i="5"/>
  <c r="AF205" i="5"/>
  <c r="AF185" i="5"/>
  <c r="AA114" i="5"/>
  <c r="AC81" i="5"/>
  <c r="AC185" i="5"/>
  <c r="X54" i="5"/>
  <c r="X91" i="5"/>
  <c r="X217" i="5"/>
  <c r="AE155" i="5"/>
  <c r="AE154" i="5"/>
  <c r="AE194" i="5"/>
  <c r="AD227" i="5"/>
  <c r="AD101" i="5"/>
  <c r="AD194" i="5"/>
  <c r="AD154" i="5"/>
  <c r="AB174" i="5"/>
  <c r="AB70" i="5"/>
  <c r="Z55" i="5"/>
  <c r="Z110" i="5"/>
  <c r="Y182" i="5"/>
  <c r="Y78" i="5"/>
  <c r="AE220" i="5"/>
  <c r="AE94" i="5"/>
  <c r="AB219" i="5"/>
  <c r="AB93" i="5"/>
  <c r="X218" i="5"/>
  <c r="X92" i="5"/>
  <c r="T223" i="5"/>
  <c r="T97" i="5"/>
  <c r="W224" i="5"/>
  <c r="W98" i="5"/>
  <c r="AC208" i="5"/>
  <c r="AC168" i="5"/>
  <c r="AC223" i="5"/>
  <c r="AC97" i="5"/>
  <c r="V218" i="5"/>
  <c r="V92" i="5"/>
  <c r="AA224" i="5"/>
  <c r="AA98" i="5"/>
  <c r="AD199" i="5"/>
  <c r="AD159" i="5"/>
  <c r="S218" i="5"/>
  <c r="S92" i="5"/>
  <c r="R205" i="5"/>
  <c r="R185" i="5"/>
  <c r="S185" i="5"/>
  <c r="U200" i="5"/>
  <c r="U160" i="5"/>
  <c r="AA215" i="5"/>
  <c r="AA89" i="5"/>
  <c r="AD197" i="5"/>
  <c r="AD157" i="5"/>
  <c r="S74" i="5"/>
  <c r="R74" i="5"/>
  <c r="R110" i="5"/>
  <c r="AC194" i="5"/>
  <c r="AC154" i="5"/>
  <c r="AA58" i="5"/>
  <c r="AA113" i="5"/>
  <c r="V206" i="5"/>
  <c r="V166" i="5"/>
  <c r="AF202" i="5"/>
  <c r="AF182" i="5"/>
  <c r="X111" i="5"/>
  <c r="R201" i="5"/>
  <c r="R181" i="5"/>
  <c r="S181" i="5"/>
  <c r="AF220" i="5"/>
  <c r="AF94" i="5"/>
  <c r="T220" i="5"/>
  <c r="T94" i="5"/>
  <c r="T59" i="5"/>
  <c r="T96" i="5"/>
  <c r="T222" i="5"/>
  <c r="AA59" i="5"/>
  <c r="AA96" i="5"/>
  <c r="AA222" i="5"/>
  <c r="AA54" i="5"/>
  <c r="AA109" i="5"/>
  <c r="AF207" i="5"/>
  <c r="AF187" i="5"/>
  <c r="AB166" i="5"/>
  <c r="AB206" i="5"/>
  <c r="T53" i="5"/>
  <c r="T90" i="5"/>
  <c r="T216" i="5"/>
  <c r="T168" i="5"/>
  <c r="T208" i="5"/>
  <c r="AC73" i="5"/>
  <c r="AC177" i="5"/>
  <c r="X120" i="5"/>
  <c r="AB56" i="5"/>
  <c r="AB111" i="5"/>
  <c r="Y64" i="5"/>
  <c r="Y101" i="5"/>
  <c r="Y227" i="5"/>
  <c r="AF222" i="5"/>
  <c r="AF96" i="5"/>
  <c r="AE166" i="5"/>
  <c r="AE206" i="5"/>
  <c r="AD155" i="5"/>
  <c r="AD195" i="5"/>
  <c r="AE204" i="5"/>
  <c r="AE164" i="5"/>
  <c r="Z220" i="5"/>
  <c r="Z94" i="5"/>
  <c r="AA106" i="5"/>
  <c r="W82" i="5"/>
  <c r="W186" i="5"/>
  <c r="AC119" i="5"/>
  <c r="Y225" i="5"/>
  <c r="Y99" i="5"/>
  <c r="S203" i="5"/>
  <c r="S163" i="5"/>
  <c r="AF198" i="5"/>
  <c r="AF178" i="5"/>
  <c r="W222" i="5"/>
  <c r="W96" i="5"/>
  <c r="Z199" i="5"/>
  <c r="Z159" i="5"/>
  <c r="AD207" i="5"/>
  <c r="AD167" i="5"/>
  <c r="AD220" i="5"/>
  <c r="AD94" i="5"/>
  <c r="Z215" i="5"/>
  <c r="Z89" i="5"/>
  <c r="U181" i="5"/>
  <c r="U77" i="5"/>
  <c r="T217" i="5"/>
  <c r="T91" i="5"/>
  <c r="AA155" i="5"/>
  <c r="AA195" i="5"/>
  <c r="W56" i="5"/>
  <c r="W111" i="5"/>
  <c r="AE202" i="5"/>
  <c r="AE162" i="5"/>
  <c r="U176" i="5"/>
  <c r="U72" i="5"/>
  <c r="AA84" i="5"/>
  <c r="Z29" i="5"/>
  <c r="AA188" i="5"/>
  <c r="AC62" i="5"/>
  <c r="AC117" i="5"/>
  <c r="Y188" i="5"/>
  <c r="X29" i="5"/>
  <c r="Y84" i="5"/>
  <c r="Z200" i="5"/>
  <c r="Z160" i="5"/>
  <c r="X56" i="5"/>
  <c r="X93" i="5"/>
  <c r="X219" i="5"/>
  <c r="T57" i="5"/>
  <c r="T112" i="5"/>
  <c r="AF108" i="5"/>
  <c r="S108" i="5"/>
  <c r="V196" i="5"/>
  <c r="V156" i="5"/>
  <c r="W196" i="5"/>
  <c r="W156" i="5"/>
  <c r="R117" i="5"/>
  <c r="U119" i="5"/>
  <c r="S79" i="5"/>
  <c r="R79" i="5"/>
  <c r="R115" i="5"/>
  <c r="AB158" i="5"/>
  <c r="AB198" i="5"/>
  <c r="AD208" i="5"/>
  <c r="AD168" i="5"/>
  <c r="X65" i="5"/>
  <c r="X102" i="5"/>
  <c r="X228" i="5"/>
  <c r="Y176" i="5"/>
  <c r="Y72" i="5"/>
  <c r="AB180" i="5"/>
  <c r="AB76" i="5"/>
  <c r="AE70" i="5"/>
  <c r="AE174" i="5"/>
  <c r="AB114" i="5"/>
  <c r="Y62" i="5"/>
  <c r="Y117" i="5"/>
  <c r="AC217" i="5"/>
  <c r="AC91" i="5"/>
  <c r="Z83" i="5"/>
  <c r="Z187" i="5"/>
  <c r="AC64" i="5"/>
  <c r="AC101" i="5"/>
  <c r="AC227" i="5"/>
  <c r="X114" i="5"/>
  <c r="U75" i="5"/>
  <c r="U179" i="5"/>
  <c r="X179" i="5"/>
  <c r="X75" i="5"/>
  <c r="AA203" i="5"/>
  <c r="AA163" i="5"/>
  <c r="AB107" i="5"/>
  <c r="X108" i="5"/>
  <c r="W194" i="5"/>
  <c r="W154" i="5"/>
  <c r="AF204" i="5"/>
  <c r="AF184" i="5"/>
  <c r="T157" i="5"/>
  <c r="T197" i="5"/>
  <c r="W223" i="5"/>
  <c r="W97" i="5"/>
  <c r="AB186" i="5"/>
  <c r="AB82" i="5"/>
  <c r="S206" i="5"/>
  <c r="S166" i="5"/>
  <c r="W197" i="5"/>
  <c r="W157" i="5"/>
  <c r="AC155" i="5"/>
  <c r="AC195" i="5"/>
  <c r="T181" i="5"/>
  <c r="T77" i="5"/>
  <c r="AE168" i="5"/>
  <c r="AE208" i="5"/>
  <c r="AF72" i="5"/>
  <c r="AF90" i="5"/>
  <c r="AF216" i="5"/>
  <c r="S53" i="5"/>
  <c r="S90" i="5"/>
  <c r="S216" i="5"/>
  <c r="S81" i="5"/>
  <c r="R81" i="5"/>
  <c r="R99" i="5"/>
  <c r="R225" i="5"/>
  <c r="U64" i="5"/>
  <c r="U101" i="5"/>
  <c r="U227" i="5"/>
  <c r="AD109" i="5"/>
  <c r="AB109" i="5"/>
  <c r="AE108" i="5"/>
  <c r="AF196" i="5"/>
  <c r="AF176" i="5"/>
  <c r="W108" i="5"/>
  <c r="AB63" i="5"/>
  <c r="AB118" i="5"/>
  <c r="AB59" i="5"/>
  <c r="AB96" i="5"/>
  <c r="AB222" i="5"/>
  <c r="Z185" i="5"/>
  <c r="Z81" i="5"/>
  <c r="AA76" i="5"/>
  <c r="AA180" i="5"/>
  <c r="Z188" i="5"/>
  <c r="Y29" i="5"/>
  <c r="Z84" i="5"/>
  <c r="W53" i="5"/>
  <c r="W90" i="5"/>
  <c r="W216" i="5"/>
  <c r="AD78" i="5"/>
  <c r="AD182" i="5"/>
  <c r="W205" i="5"/>
  <c r="W165" i="5"/>
  <c r="Z221" i="5"/>
  <c r="Z95" i="5"/>
  <c r="X206" i="5"/>
  <c r="X166" i="5"/>
  <c r="X174" i="5"/>
  <c r="X70" i="5"/>
  <c r="Z227" i="5"/>
  <c r="Z101" i="5"/>
  <c r="AC113" i="5"/>
  <c r="U178" i="5"/>
  <c r="U74" i="5"/>
  <c r="U203" i="5"/>
  <c r="U163" i="5"/>
  <c r="AE161" i="5"/>
  <c r="AE201" i="5"/>
  <c r="U109" i="5"/>
  <c r="R207" i="5"/>
  <c r="R187" i="5"/>
  <c r="S187" i="5"/>
  <c r="AA167" i="5"/>
  <c r="AA207" i="5"/>
  <c r="S207" i="5"/>
  <c r="S167" i="5"/>
  <c r="AE118" i="5"/>
  <c r="AA108" i="5"/>
  <c r="AF76" i="5"/>
  <c r="AF112" i="5"/>
  <c r="AD54" i="5"/>
  <c r="AD91" i="5"/>
  <c r="AD217" i="5"/>
  <c r="AB54" i="5"/>
  <c r="AB91" i="5"/>
  <c r="AB217" i="5"/>
  <c r="AE53" i="5"/>
  <c r="AE90" i="5"/>
  <c r="AE216" i="5"/>
  <c r="AE199" i="5"/>
  <c r="AE159" i="5"/>
  <c r="AA184" i="5"/>
  <c r="AA80" i="5"/>
  <c r="V219" i="5"/>
  <c r="V93" i="5"/>
  <c r="Y198" i="5"/>
  <c r="Y158" i="5"/>
  <c r="AD221" i="5"/>
  <c r="AD95" i="5"/>
  <c r="AC163" i="5"/>
  <c r="AC203" i="5"/>
  <c r="Z197" i="5"/>
  <c r="Z157" i="5"/>
  <c r="U116" i="5"/>
  <c r="T117" i="5"/>
  <c r="W218" i="5"/>
  <c r="W92" i="5"/>
  <c r="Y177" i="5"/>
  <c r="Y73" i="5"/>
  <c r="AE223" i="5"/>
  <c r="AE97" i="5"/>
  <c r="X227" i="5"/>
  <c r="X101" i="5"/>
  <c r="Z216" i="5"/>
  <c r="Z90" i="5"/>
  <c r="S196" i="5"/>
  <c r="S156" i="5"/>
  <c r="AC181" i="5"/>
  <c r="AC77" i="5"/>
  <c r="Z109" i="5"/>
  <c r="V223" i="5"/>
  <c r="V97" i="5"/>
  <c r="V182" i="5"/>
  <c r="V78" i="5"/>
  <c r="AD219" i="5"/>
  <c r="AD93" i="5"/>
  <c r="AE179" i="5"/>
  <c r="AE75" i="5"/>
  <c r="U54" i="5"/>
  <c r="U91" i="5"/>
  <c r="U217" i="5"/>
  <c r="X79" i="5"/>
  <c r="X183" i="5"/>
  <c r="AE214" i="5"/>
  <c r="AE88" i="5"/>
  <c r="V175" i="5"/>
  <c r="V71" i="5"/>
  <c r="AE63" i="5"/>
  <c r="AE100" i="5"/>
  <c r="AE226" i="5"/>
  <c r="AB73" i="5"/>
  <c r="AB177" i="5"/>
  <c r="AC188" i="5"/>
  <c r="AB29" i="5"/>
  <c r="AC84" i="5"/>
  <c r="AE71" i="5"/>
  <c r="AE175" i="5"/>
  <c r="AA53" i="5"/>
  <c r="AA90" i="5"/>
  <c r="AA216" i="5"/>
  <c r="R112" i="5"/>
  <c r="AD160" i="5"/>
  <c r="AD200" i="5"/>
  <c r="X106" i="5"/>
  <c r="AE205" i="5"/>
  <c r="AE165" i="5"/>
  <c r="AA185" i="5"/>
  <c r="AA81" i="5"/>
  <c r="X176" i="5"/>
  <c r="X72" i="5"/>
  <c r="AF181" i="5"/>
  <c r="AF201" i="5"/>
  <c r="Z207" i="5"/>
  <c r="Z167" i="5"/>
  <c r="R116" i="5"/>
  <c r="U180" i="5"/>
  <c r="U76" i="5"/>
  <c r="AC80" i="5"/>
  <c r="AC184" i="5"/>
  <c r="V184" i="5"/>
  <c r="V80" i="5"/>
  <c r="R197" i="5"/>
  <c r="R177" i="5"/>
  <c r="S177" i="5"/>
  <c r="S198" i="5"/>
  <c r="S158" i="5"/>
  <c r="U216" i="5"/>
  <c r="U90" i="5"/>
  <c r="T203" i="5"/>
  <c r="T163" i="5"/>
  <c r="Z184" i="5"/>
  <c r="Z80" i="5"/>
  <c r="W117" i="5"/>
  <c r="AD156" i="5"/>
  <c r="AD196" i="5"/>
  <c r="X74" i="5"/>
  <c r="X178" i="5"/>
  <c r="AD58" i="5"/>
  <c r="AD113" i="5"/>
  <c r="AB120" i="5"/>
  <c r="V118" i="5"/>
  <c r="Y219" i="5"/>
  <c r="Y93" i="5"/>
  <c r="AE196" i="5"/>
  <c r="AE156" i="5"/>
  <c r="Y83" i="5"/>
  <c r="Y187" i="5"/>
  <c r="AA72" i="5"/>
  <c r="AA176" i="5"/>
  <c r="AC198" i="5"/>
  <c r="AC158" i="5"/>
  <c r="R194" i="5"/>
  <c r="R174" i="5"/>
  <c r="S174" i="5"/>
  <c r="AE215" i="5"/>
  <c r="AE89" i="5"/>
  <c r="X200" i="5"/>
  <c r="X160" i="5"/>
  <c r="U182" i="5"/>
  <c r="U78" i="5"/>
  <c r="AF80" i="5"/>
  <c r="AF116" i="5"/>
  <c r="X155" i="5"/>
  <c r="X195" i="5"/>
  <c r="S52" i="5"/>
  <c r="S89" i="5"/>
  <c r="S215" i="5"/>
  <c r="Z60" i="5"/>
  <c r="Z115" i="5"/>
  <c r="AE65" i="5"/>
  <c r="AE120" i="5"/>
  <c r="V82" i="5"/>
  <c r="V186" i="5"/>
  <c r="AE51" i="5"/>
  <c r="AE106" i="5"/>
  <c r="U156" i="5"/>
  <c r="U196" i="5"/>
  <c r="AE184" i="5"/>
  <c r="AE80" i="5"/>
  <c r="AD175" i="5"/>
  <c r="AD71" i="5"/>
  <c r="V60" i="5"/>
  <c r="V115" i="5"/>
  <c r="V65" i="5"/>
  <c r="V102" i="5"/>
  <c r="V228" i="5"/>
  <c r="S21" i="5"/>
  <c r="S76" i="5"/>
  <c r="R76" i="5"/>
  <c r="R94" i="5"/>
  <c r="R220" i="5"/>
  <c r="AD56" i="5"/>
  <c r="AD111" i="5"/>
  <c r="X15" i="5"/>
  <c r="X51" i="5"/>
  <c r="X88" i="5"/>
  <c r="X214" i="5"/>
  <c r="W60" i="5"/>
  <c r="W115" i="5"/>
  <c r="V58" i="5"/>
  <c r="V113" i="5"/>
  <c r="Z77" i="5"/>
  <c r="Z181" i="5"/>
  <c r="Z166" i="5"/>
  <c r="Z206" i="5"/>
  <c r="AE185" i="5"/>
  <c r="AE81" i="5"/>
  <c r="S186" i="5"/>
  <c r="R186" i="5"/>
  <c r="R206" i="5"/>
  <c r="Y58" i="5"/>
  <c r="Y113" i="5"/>
  <c r="Y65" i="5"/>
  <c r="Y120" i="5"/>
  <c r="S80" i="5"/>
  <c r="R80" i="5"/>
  <c r="R98" i="5"/>
  <c r="R224" i="5"/>
  <c r="AF195" i="5"/>
  <c r="AF175" i="5"/>
  <c r="X207" i="5"/>
  <c r="X167" i="5"/>
  <c r="T21" i="5"/>
  <c r="T161" i="5"/>
  <c r="T201" i="5"/>
  <c r="AB165" i="5"/>
  <c r="AB205" i="5"/>
  <c r="U165" i="5"/>
  <c r="U205" i="5"/>
  <c r="AA79" i="5"/>
  <c r="AA183" i="5"/>
  <c r="X184" i="5"/>
  <c r="X80" i="5"/>
  <c r="X78" i="5"/>
  <c r="X182" i="5"/>
  <c r="X185" i="5"/>
  <c r="X81" i="5"/>
  <c r="AC186" i="5"/>
  <c r="AC82" i="5"/>
  <c r="Y207" i="5"/>
  <c r="Y167" i="5"/>
  <c r="Y106" i="5"/>
  <c r="AA15" i="5"/>
  <c r="AA51" i="5"/>
  <c r="AA88" i="5"/>
  <c r="AA214" i="5"/>
  <c r="X59" i="5"/>
  <c r="X96" i="5"/>
  <c r="X222" i="5"/>
  <c r="Y196" i="5"/>
  <c r="Y156" i="5"/>
  <c r="W62" i="5"/>
  <c r="W99" i="5"/>
  <c r="W225" i="5"/>
  <c r="V61" i="5"/>
  <c r="V116" i="5"/>
  <c r="Y203" i="5"/>
  <c r="Y163" i="5"/>
  <c r="Z82" i="5"/>
  <c r="Z186" i="5"/>
  <c r="W159" i="5"/>
  <c r="W199" i="5"/>
  <c r="AB65" i="5"/>
  <c r="AB102" i="5"/>
  <c r="AB228" i="5"/>
  <c r="T204" i="5"/>
  <c r="T164" i="5"/>
  <c r="U222" i="5"/>
  <c r="U96" i="5"/>
  <c r="Z224" i="5"/>
  <c r="Z98" i="5"/>
  <c r="AB84" i="5"/>
  <c r="AA29" i="5"/>
  <c r="AB188" i="5"/>
  <c r="Z226" i="5"/>
  <c r="Z100" i="5"/>
  <c r="S217" i="5"/>
  <c r="S91" i="5"/>
  <c r="Y215" i="5"/>
  <c r="Y89" i="5"/>
  <c r="AC110" i="5"/>
  <c r="Y223" i="5"/>
  <c r="Y97" i="5"/>
  <c r="Y116" i="5"/>
  <c r="AD202" i="5"/>
  <c r="AD162" i="5"/>
  <c r="AA158" i="5"/>
  <c r="AA198" i="5"/>
  <c r="V63" i="5"/>
  <c r="V100" i="5"/>
  <c r="V226" i="5"/>
  <c r="AC106" i="5"/>
  <c r="Y165" i="5"/>
  <c r="Y205" i="5"/>
  <c r="AB167" i="5"/>
  <c r="AB207" i="5"/>
  <c r="AE116" i="5"/>
  <c r="S183" i="5"/>
  <c r="R183" i="5"/>
  <c r="R203" i="5"/>
  <c r="AC51" i="5"/>
  <c r="AC88" i="5"/>
  <c r="AC214" i="5"/>
  <c r="Y56" i="5"/>
  <c r="Y111" i="5"/>
  <c r="AC118" i="5"/>
  <c r="Z58" i="5"/>
  <c r="Z113" i="5"/>
  <c r="AD228" i="5"/>
  <c r="AD102" i="5"/>
  <c r="AA228" i="5"/>
  <c r="AA102" i="5"/>
  <c r="AF214" i="5"/>
  <c r="AF88" i="5"/>
  <c r="X187" i="5"/>
  <c r="X83" i="5"/>
  <c r="U221" i="5"/>
  <c r="U95" i="5"/>
  <c r="V225" i="5"/>
  <c r="V99" i="5"/>
  <c r="V56" i="5"/>
  <c r="V111" i="5"/>
  <c r="AD64" i="5"/>
  <c r="AD119" i="5"/>
  <c r="Z72" i="5"/>
  <c r="Z176" i="5"/>
  <c r="S204" i="5"/>
  <c r="S164" i="5"/>
  <c r="Z164" i="5"/>
  <c r="Z204" i="5"/>
  <c r="U53" i="5"/>
  <c r="U108" i="5"/>
  <c r="AD204" i="5"/>
  <c r="AD164" i="5"/>
  <c r="AC76" i="5"/>
  <c r="AC180" i="5"/>
  <c r="AD216" i="5"/>
  <c r="AD90" i="5"/>
  <c r="V74" i="5"/>
  <c r="V178" i="5"/>
  <c r="R226" i="5"/>
  <c r="R100" i="5"/>
  <c r="V76" i="5"/>
  <c r="V180" i="5"/>
  <c r="Y15" i="5"/>
  <c r="Y51" i="5"/>
  <c r="Y88" i="5"/>
  <c r="Y214" i="5"/>
  <c r="AD74" i="5"/>
  <c r="AD178" i="5"/>
  <c r="AA177" i="5"/>
  <c r="AA73" i="5"/>
  <c r="S227" i="5"/>
  <c r="S101" i="5"/>
  <c r="AC55" i="5"/>
  <c r="AC92" i="5"/>
  <c r="AC218" i="5"/>
  <c r="R106" i="5"/>
  <c r="AB52" i="5"/>
  <c r="AB89" i="5"/>
  <c r="AB215" i="5"/>
  <c r="AD181" i="5"/>
  <c r="AD77" i="5"/>
  <c r="AC228" i="5"/>
  <c r="AC102" i="5"/>
  <c r="AC58" i="5"/>
  <c r="AC95" i="5"/>
  <c r="AC221" i="5"/>
  <c r="U226" i="5"/>
  <c r="U100" i="5"/>
  <c r="Y109" i="5"/>
  <c r="AA112" i="5"/>
  <c r="Y61" i="5"/>
  <c r="Y98" i="5"/>
  <c r="Y224" i="5"/>
  <c r="AF107" i="5"/>
  <c r="AD174" i="5"/>
  <c r="AC15" i="5"/>
  <c r="AD70" i="5"/>
  <c r="AE109" i="5"/>
  <c r="V199" i="5"/>
  <c r="V159" i="5"/>
  <c r="T107" i="5"/>
  <c r="T155" i="5"/>
  <c r="T195" i="5"/>
  <c r="AC63" i="5"/>
  <c r="AC100" i="5"/>
  <c r="AC226" i="5"/>
  <c r="R111" i="5"/>
  <c r="W179" i="5"/>
  <c r="W75" i="5"/>
  <c r="AE160" i="5"/>
  <c r="AE200" i="5"/>
  <c r="AE15" i="5"/>
  <c r="AF70" i="5"/>
  <c r="AF106" i="5"/>
  <c r="V81" i="5"/>
  <c r="V185" i="5"/>
  <c r="W168" i="5"/>
  <c r="W208" i="5"/>
  <c r="U197" i="5"/>
  <c r="U157" i="5"/>
  <c r="W215" i="5"/>
  <c r="W89" i="5"/>
  <c r="X77" i="5"/>
  <c r="X181" i="5"/>
  <c r="X115" i="5"/>
  <c r="Y157" i="5"/>
  <c r="Y197" i="5"/>
  <c r="Y114" i="5"/>
  <c r="V62" i="5"/>
  <c r="V117" i="5"/>
  <c r="AD117" i="5"/>
  <c r="Y82" i="5"/>
  <c r="Y186" i="5"/>
  <c r="V195" i="5"/>
  <c r="T207" i="5"/>
  <c r="T167" i="5"/>
  <c r="T174" i="5"/>
  <c r="T70" i="5"/>
  <c r="AE187" i="5"/>
  <c r="AE83" i="5"/>
  <c r="AB179" i="5"/>
  <c r="AB75" i="5"/>
  <c r="W84" i="5"/>
  <c r="V29" i="5"/>
  <c r="W188" i="5"/>
  <c r="Z73" i="5"/>
  <c r="Z177" i="5"/>
  <c r="R227" i="5"/>
  <c r="R101" i="5"/>
  <c r="R109" i="5"/>
  <c r="T73" i="5"/>
  <c r="T177" i="5"/>
  <c r="T226" i="5"/>
  <c r="T100" i="5"/>
  <c r="Y175" i="5"/>
  <c r="Y71" i="5"/>
  <c r="T198" i="5"/>
  <c r="T158" i="5"/>
  <c r="W175" i="5"/>
  <c r="W71" i="5"/>
  <c r="U21" i="5"/>
  <c r="U161" i="5"/>
  <c r="U201" i="5"/>
  <c r="AE73" i="5"/>
  <c r="AE177" i="5"/>
  <c r="S82" i="5"/>
  <c r="R82" i="5"/>
  <c r="R118" i="5"/>
  <c r="AB223" i="5"/>
  <c r="AB97" i="5"/>
  <c r="S70" i="5"/>
  <c r="R70" i="5"/>
  <c r="R88" i="5"/>
  <c r="R214" i="5"/>
  <c r="AB195" i="5"/>
  <c r="X177" i="5"/>
  <c r="X73" i="5"/>
  <c r="W176" i="5"/>
  <c r="W72" i="5"/>
  <c r="Y54" i="5"/>
  <c r="Y91" i="5"/>
  <c r="Y217" i="5"/>
  <c r="AA57" i="5"/>
  <c r="AA94" i="5"/>
  <c r="AA220" i="5"/>
  <c r="T196" i="5"/>
  <c r="T156" i="5"/>
  <c r="U219" i="5"/>
  <c r="U93" i="5"/>
  <c r="S219" i="5"/>
  <c r="S93" i="5"/>
  <c r="S113" i="5"/>
  <c r="Z57" i="5"/>
  <c r="Z112" i="5"/>
  <c r="AF71" i="5"/>
  <c r="AF89" i="5"/>
  <c r="AF215" i="5"/>
  <c r="U175" i="5"/>
  <c r="U71" i="5"/>
  <c r="AB80" i="5"/>
  <c r="AB184" i="5"/>
  <c r="AE54" i="5"/>
  <c r="AE91" i="5"/>
  <c r="AE217" i="5"/>
  <c r="X55" i="5"/>
  <c r="X110" i="5"/>
  <c r="T52" i="5"/>
  <c r="T89" i="5"/>
  <c r="T215" i="5"/>
  <c r="Z74" i="5"/>
  <c r="Z178" i="5"/>
  <c r="AC65" i="5"/>
  <c r="AC120" i="5"/>
  <c r="V205" i="5"/>
  <c r="V165" i="5"/>
  <c r="S75" i="5"/>
  <c r="R75" i="5"/>
  <c r="R93" i="5"/>
  <c r="R219" i="5"/>
  <c r="V160" i="5"/>
  <c r="V200" i="5"/>
  <c r="AE76" i="5"/>
  <c r="AE180" i="5"/>
  <c r="AB203" i="5"/>
  <c r="AB163" i="5"/>
  <c r="U81" i="5"/>
  <c r="U185" i="5"/>
  <c r="AB181" i="5"/>
  <c r="AB77" i="5"/>
  <c r="W77" i="5"/>
  <c r="W181" i="5"/>
  <c r="W52" i="5"/>
  <c r="W107" i="5"/>
  <c r="W162" i="5"/>
  <c r="W202" i="5"/>
  <c r="V181" i="5"/>
  <c r="V77" i="5"/>
  <c r="W185" i="5"/>
  <c r="W81" i="5"/>
  <c r="X60" i="5"/>
  <c r="X97" i="5"/>
  <c r="X223" i="5"/>
  <c r="AD106" i="5"/>
  <c r="Y59" i="5"/>
  <c r="Y96" i="5"/>
  <c r="Y222" i="5"/>
  <c r="V183" i="5"/>
  <c r="V79" i="5"/>
  <c r="AD62" i="5"/>
  <c r="AD99" i="5"/>
  <c r="AD225" i="5"/>
  <c r="U117" i="5"/>
  <c r="AC207" i="5"/>
  <c r="AC167" i="5"/>
  <c r="V155" i="5"/>
  <c r="V154" i="5"/>
  <c r="V194" i="5"/>
  <c r="V114" i="5"/>
  <c r="AE84" i="5"/>
  <c r="AD29" i="5"/>
  <c r="AE188" i="5"/>
  <c r="V119" i="5"/>
  <c r="AC111" i="5"/>
  <c r="AC116" i="5"/>
  <c r="S73" i="5"/>
  <c r="R73" i="5"/>
  <c r="R91" i="5"/>
  <c r="R217" i="5"/>
  <c r="U73" i="5"/>
  <c r="U177" i="5"/>
  <c r="Y180" i="5"/>
  <c r="Y76" i="5"/>
  <c r="AB218" i="5"/>
  <c r="AB92" i="5"/>
  <c r="X156" i="5"/>
  <c r="X196" i="5"/>
  <c r="Z203" i="5"/>
  <c r="Z163" i="5"/>
  <c r="AE157" i="5"/>
  <c r="AE197" i="5"/>
  <c r="X118" i="5"/>
  <c r="AD158" i="5"/>
  <c r="AD198" i="5"/>
  <c r="AF197" i="5"/>
  <c r="AF177" i="5"/>
  <c r="Z202" i="5"/>
  <c r="Z162" i="5"/>
  <c r="Z106" i="5"/>
  <c r="AB155" i="5"/>
  <c r="AB154" i="5"/>
  <c r="AB194" i="5"/>
  <c r="AB199" i="5"/>
  <c r="AB159" i="5"/>
  <c r="W158" i="5"/>
  <c r="W198" i="5"/>
  <c r="V157" i="5"/>
  <c r="V197" i="5"/>
  <c r="Z76" i="5"/>
  <c r="Z180" i="5"/>
  <c r="T179" i="5"/>
  <c r="T75" i="5"/>
  <c r="W182" i="5"/>
  <c r="W78" i="5"/>
  <c r="S22" i="5"/>
  <c r="S58" i="5"/>
  <c r="S95" i="5"/>
  <c r="S221" i="5"/>
  <c r="Y79" i="5"/>
  <c r="Y183" i="5"/>
  <c r="AD222" i="5"/>
  <c r="AD96" i="5"/>
  <c r="AA165" i="5"/>
  <c r="AA205" i="5"/>
  <c r="AB117" i="5"/>
  <c r="W228" i="5"/>
  <c r="W102" i="5"/>
  <c r="Y159" i="5"/>
  <c r="Y199" i="5"/>
  <c r="AE77" i="5"/>
  <c r="AE181" i="5"/>
  <c r="AA206" i="5"/>
  <c r="AA166" i="5"/>
  <c r="W184" i="5"/>
  <c r="W80" i="5"/>
  <c r="AB106" i="5"/>
  <c r="T166" i="5"/>
  <c r="T206" i="5"/>
  <c r="R216" i="5"/>
  <c r="R90" i="5"/>
  <c r="R222" i="5"/>
  <c r="R96" i="5"/>
  <c r="AD188" i="5"/>
  <c r="AC29" i="5"/>
  <c r="AD84" i="5"/>
  <c r="AA162" i="5"/>
  <c r="AA202" i="5"/>
  <c r="V162" i="5"/>
  <c r="V202" i="5"/>
  <c r="X71" i="5"/>
  <c r="X175" i="5"/>
  <c r="X112" i="5"/>
  <c r="AB60" i="5"/>
  <c r="AB115" i="5"/>
  <c r="T178" i="5"/>
  <c r="T74" i="5"/>
  <c r="U228" i="5"/>
  <c r="U102" i="5"/>
  <c r="AD15" i="5"/>
  <c r="AD51" i="5"/>
  <c r="AD88" i="5"/>
  <c r="AD214" i="5"/>
  <c r="AF120" i="5"/>
  <c r="U164" i="5"/>
  <c r="U204" i="5"/>
  <c r="AF78" i="5"/>
  <c r="AF114" i="5"/>
  <c r="U62" i="5"/>
  <c r="U99" i="5"/>
  <c r="U225" i="5"/>
  <c r="Y118" i="5"/>
  <c r="AB55" i="5"/>
  <c r="AB110" i="5"/>
  <c r="V59" i="5"/>
  <c r="V96" i="5"/>
  <c r="V222" i="5"/>
  <c r="S223" i="5"/>
  <c r="S97" i="5"/>
  <c r="AC56" i="5"/>
  <c r="AC93" i="5"/>
  <c r="AC219" i="5"/>
  <c r="AA174" i="5"/>
  <c r="AA70" i="5"/>
  <c r="U106" i="5"/>
  <c r="X161" i="5"/>
  <c r="X201" i="5"/>
  <c r="S83" i="5"/>
  <c r="R83" i="5"/>
  <c r="R119" i="5"/>
  <c r="U82" i="5"/>
  <c r="U186" i="5"/>
  <c r="T214" i="5"/>
  <c r="T88" i="5"/>
  <c r="AC179" i="5"/>
  <c r="AC75" i="5"/>
  <c r="AE110" i="5"/>
  <c r="AD75" i="5"/>
  <c r="AD179" i="5"/>
  <c r="T63" i="5"/>
  <c r="T118" i="5"/>
  <c r="T82" i="5"/>
  <c r="T27" i="5"/>
  <c r="S27" i="5"/>
  <c r="T186" i="5"/>
  <c r="X63" i="5"/>
  <c r="X100" i="5"/>
  <c r="X226" i="5"/>
  <c r="AD203" i="5"/>
  <c r="AD163" i="5"/>
  <c r="X186" i="5"/>
  <c r="X82" i="5"/>
  <c r="AC160" i="5"/>
  <c r="AC200" i="5"/>
  <c r="S195" i="5"/>
  <c r="V107" i="5"/>
  <c r="W118" i="5"/>
  <c r="Z51" i="5"/>
  <c r="Z88" i="5"/>
  <c r="Z214" i="5"/>
  <c r="U56" i="5"/>
  <c r="U111" i="5"/>
  <c r="U110" i="5"/>
  <c r="AD118" i="5"/>
  <c r="W180" i="5"/>
  <c r="W76" i="5"/>
  <c r="R202" i="5"/>
  <c r="R182" i="5"/>
  <c r="S182" i="5"/>
  <c r="Y161" i="5"/>
  <c r="Y201" i="5"/>
  <c r="S160" i="5"/>
  <c r="S200" i="5"/>
  <c r="V214" i="5"/>
  <c r="V88" i="5"/>
  <c r="V217" i="5"/>
  <c r="V91" i="5"/>
  <c r="T60" i="5"/>
  <c r="T115" i="5"/>
  <c r="X164" i="5"/>
  <c r="X204" i="5"/>
  <c r="Z15" i="5"/>
  <c r="Z155" i="5"/>
  <c r="Z195" i="5"/>
  <c r="AD186" i="5"/>
  <c r="AD82" i="5"/>
  <c r="AD59" i="5"/>
  <c r="AD114" i="5"/>
  <c r="Z78" i="5"/>
  <c r="Z182" i="5"/>
  <c r="AB62" i="5"/>
  <c r="AB99" i="5"/>
  <c r="AB225" i="5"/>
  <c r="W65" i="5"/>
  <c r="W120" i="5"/>
  <c r="W61" i="5"/>
  <c r="W116" i="5"/>
  <c r="AE158" i="5"/>
  <c r="AE198" i="5"/>
  <c r="AD65" i="5"/>
  <c r="AD120" i="5"/>
  <c r="AA65" i="5"/>
  <c r="AA120" i="5"/>
  <c r="AD183" i="5"/>
  <c r="AD79" i="5"/>
  <c r="W74" i="5"/>
  <c r="W178" i="5"/>
  <c r="AD187" i="5"/>
  <c r="AD83" i="5"/>
  <c r="AF219" i="5"/>
  <c r="AF93" i="5"/>
  <c r="AB51" i="5"/>
  <c r="AB88" i="5"/>
  <c r="AB214" i="5"/>
  <c r="AA208" i="5"/>
  <c r="AA168" i="5"/>
  <c r="AC60" i="5"/>
  <c r="AC115" i="5"/>
  <c r="S184" i="5"/>
  <c r="R184" i="5"/>
  <c r="R204" i="5"/>
  <c r="AE60" i="5"/>
  <c r="AE115" i="5"/>
  <c r="S72" i="5"/>
  <c r="R72" i="5"/>
  <c r="R108" i="5"/>
  <c r="S78" i="5"/>
  <c r="R78" i="5"/>
  <c r="R114" i="5"/>
  <c r="AA77" i="5"/>
  <c r="AA181" i="5"/>
  <c r="U79" i="5"/>
  <c r="U183" i="5"/>
  <c r="V55" i="5"/>
  <c r="V110" i="5"/>
  <c r="AC182" i="5"/>
  <c r="AC78" i="5"/>
  <c r="X57" i="5"/>
  <c r="X94" i="5"/>
  <c r="X220" i="5"/>
  <c r="AC183" i="5"/>
  <c r="AC79" i="5"/>
  <c r="AA61" i="5"/>
  <c r="AA116" i="5"/>
  <c r="S159" i="5"/>
  <c r="S199" i="5"/>
  <c r="U65" i="5"/>
  <c r="U120" i="5"/>
  <c r="AE178" i="5"/>
  <c r="AE74" i="5"/>
  <c r="AE29" i="5"/>
  <c r="AF84" i="5"/>
  <c r="AF102" i="5"/>
  <c r="AF228" i="5"/>
  <c r="Z61" i="5"/>
  <c r="Z116" i="5"/>
  <c r="T19" i="5"/>
  <c r="S19" i="5"/>
  <c r="S55" i="5"/>
  <c r="S110" i="5"/>
  <c r="AB78" i="5"/>
  <c r="AB182" i="5"/>
  <c r="Y63" i="5"/>
  <c r="Y100" i="5"/>
  <c r="Y226" i="5"/>
  <c r="AC178" i="5"/>
  <c r="AC74" i="5"/>
  <c r="V64" i="5"/>
  <c r="V101" i="5"/>
  <c r="V227" i="5"/>
  <c r="AA186" i="5"/>
  <c r="AA82" i="5"/>
  <c r="U194" i="5"/>
  <c r="U154" i="5"/>
  <c r="S60" i="5"/>
  <c r="S115" i="5"/>
  <c r="T175" i="5"/>
  <c r="T71" i="5"/>
  <c r="Z63" i="5"/>
  <c r="Z118" i="5"/>
  <c r="U51" i="5"/>
  <c r="U88" i="5"/>
  <c r="U214" i="5"/>
  <c r="S208" i="5"/>
  <c r="S168" i="5"/>
  <c r="AE183" i="5"/>
  <c r="AE79" i="5"/>
  <c r="AD53" i="5"/>
  <c r="AD108" i="5"/>
  <c r="U58" i="5"/>
  <c r="U113" i="5"/>
  <c r="S18" i="5"/>
  <c r="S54" i="5"/>
  <c r="S109" i="5"/>
  <c r="AB160" i="5"/>
  <c r="AB200" i="5"/>
  <c r="AE55" i="5"/>
  <c r="AE92" i="5"/>
  <c r="AE218" i="5"/>
  <c r="S64" i="5"/>
  <c r="S119" i="5"/>
  <c r="AE182" i="5"/>
  <c r="AE78" i="5"/>
  <c r="AD184" i="5"/>
  <c r="AD80" i="5"/>
  <c r="V51" i="5"/>
  <c r="V106" i="5"/>
  <c r="S16" i="5"/>
  <c r="S15" i="5"/>
  <c r="S155" i="5"/>
  <c r="S154" i="5"/>
  <c r="S194" i="5"/>
  <c r="V52" i="5"/>
  <c r="V89" i="5"/>
  <c r="V215" i="5"/>
  <c r="W63" i="5"/>
  <c r="W100" i="5"/>
  <c r="W226" i="5"/>
  <c r="AA175" i="5"/>
  <c r="AA71" i="5"/>
  <c r="V179" i="5"/>
  <c r="V75" i="5"/>
  <c r="V19" i="5"/>
  <c r="U19" i="5"/>
  <c r="U55" i="5"/>
  <c r="U92" i="5"/>
  <c r="U218" i="5"/>
  <c r="AD63" i="5"/>
  <c r="AD100" i="5"/>
  <c r="AD226" i="5"/>
  <c r="V161" i="5"/>
  <c r="V201" i="5"/>
  <c r="AA111" i="5"/>
  <c r="AB176" i="5"/>
  <c r="AB72" i="5"/>
  <c r="V73" i="5"/>
  <c r="V177" i="5"/>
  <c r="V112" i="5"/>
  <c r="AD110" i="5"/>
  <c r="T51" i="5"/>
  <c r="T106" i="5"/>
  <c r="W119" i="5"/>
  <c r="Z71" i="5"/>
  <c r="Z175" i="5"/>
  <c r="Z114" i="5"/>
  <c r="AB221" i="5"/>
  <c r="AB95" i="5"/>
  <c r="V187" i="5"/>
  <c r="V83" i="5"/>
  <c r="T81" i="5"/>
  <c r="T185" i="5"/>
  <c r="AA179" i="5"/>
  <c r="AA75" i="5"/>
  <c r="T83" i="5"/>
  <c r="T28" i="5"/>
  <c r="S28" i="5"/>
  <c r="T187" i="5"/>
  <c r="AE114" i="5"/>
  <c r="S117" i="5"/>
  <c r="AC165" i="5"/>
  <c r="AC205" i="5"/>
  <c r="W70" i="5"/>
  <c r="V15" i="5"/>
  <c r="W174" i="5"/>
  <c r="AC83" i="5"/>
  <c r="AC187" i="5"/>
  <c r="AB112" i="5"/>
  <c r="Y74" i="5"/>
  <c r="Y178" i="5"/>
  <c r="Z156" i="5"/>
  <c r="Z196" i="5"/>
  <c r="V54" i="5"/>
  <c r="V109" i="5"/>
  <c r="Z111" i="5"/>
  <c r="AA117" i="5"/>
  <c r="AA62" i="5"/>
  <c r="AA99" i="5"/>
  <c r="AA225" i="5"/>
  <c r="AA56" i="5"/>
  <c r="AA93" i="5"/>
  <c r="AA219" i="5"/>
  <c r="AA157" i="5"/>
  <c r="AA197" i="5"/>
  <c r="U158" i="5"/>
  <c r="U198" i="5"/>
  <c r="W19" i="5"/>
  <c r="W55" i="5"/>
  <c r="W110" i="5"/>
  <c r="AC54" i="5"/>
  <c r="AC109" i="5"/>
  <c r="U61" i="5"/>
  <c r="U98" i="5"/>
  <c r="U224" i="5"/>
  <c r="AE57" i="5"/>
  <c r="AE112" i="5"/>
  <c r="T62" i="5"/>
  <c r="T99" i="5"/>
  <c r="T225" i="5"/>
  <c r="Y200" i="5"/>
  <c r="Y160" i="5"/>
  <c r="T183" i="5"/>
  <c r="X24" i="5"/>
  <c r="W24" i="5"/>
  <c r="V24" i="5"/>
  <c r="U24" i="5"/>
  <c r="T24" i="5"/>
  <c r="S24" i="5"/>
  <c r="T79" i="5"/>
  <c r="V163" i="5"/>
  <c r="V203" i="5"/>
  <c r="AF75" i="5"/>
  <c r="AF111" i="5"/>
  <c r="AA78" i="5"/>
  <c r="AA182" i="5"/>
  <c r="T160" i="5"/>
  <c r="T200" i="5"/>
  <c r="X158" i="5"/>
  <c r="X198" i="5"/>
  <c r="Z75" i="5"/>
  <c r="Z179" i="5"/>
  <c r="W59" i="5"/>
  <c r="W114" i="5"/>
  <c r="V176" i="5"/>
  <c r="V72" i="5"/>
  <c r="AC201" i="5"/>
  <c r="AC161" i="5"/>
  <c r="AD180" i="5"/>
  <c r="AD76" i="5"/>
  <c r="AA74" i="5"/>
  <c r="AA178" i="5"/>
  <c r="T184" i="5"/>
  <c r="AB25" i="5"/>
  <c r="AA25" i="5"/>
  <c r="Z25" i="5"/>
  <c r="Y25" i="5"/>
  <c r="X25" i="5"/>
  <c r="W25" i="5"/>
  <c r="V25" i="5"/>
  <c r="U25" i="5"/>
  <c r="T25" i="5"/>
  <c r="S25" i="5"/>
  <c r="T80" i="5"/>
  <c r="T72" i="5"/>
  <c r="U17" i="5"/>
  <c r="T17" i="5"/>
  <c r="S17" i="5"/>
  <c r="T176" i="5"/>
  <c r="T78" i="5"/>
  <c r="T23" i="5"/>
  <c r="S23" i="5"/>
  <c r="T182" i="5"/>
  <c r="Y185" i="5"/>
  <c r="Y81" i="5"/>
  <c r="X64" i="5"/>
  <c r="X119" i="5"/>
  <c r="AD185" i="5"/>
  <c r="AD81" i="5"/>
  <c r="W167" i="5"/>
  <c r="W207" i="5"/>
  <c r="Z53" i="5"/>
  <c r="Z108" i="5"/>
  <c r="Y23" i="5"/>
  <c r="X23" i="5"/>
  <c r="W23" i="5"/>
  <c r="V23" i="5"/>
  <c r="U23" i="5"/>
  <c r="U59" i="5"/>
  <c r="U114" i="5"/>
  <c r="AE82" i="5"/>
  <c r="AE186" i="5"/>
  <c r="AE61" i="5"/>
  <c r="AE98" i="5"/>
  <c r="AE224" i="5"/>
  <c r="AD177" i="5"/>
  <c r="AD73" i="5"/>
  <c r="AC57" i="5"/>
  <c r="AC112" i="5"/>
  <c r="AD57" i="5"/>
  <c r="AD112" i="5"/>
  <c r="W160" i="5"/>
  <c r="W200" i="5"/>
  <c r="V198" i="5"/>
  <c r="V158" i="5"/>
  <c r="W17" i="5"/>
  <c r="V17" i="5"/>
  <c r="V53" i="5"/>
  <c r="V108" i="5"/>
  <c r="Z52" i="5"/>
  <c r="Z107" i="5"/>
  <c r="AA187" i="5"/>
  <c r="AA83" i="5"/>
  <c r="AB83" i="5"/>
  <c r="AB187" i="5"/>
  <c r="W187" i="5"/>
  <c r="W83" i="5"/>
  <c r="AC71" i="5"/>
  <c r="AC175" i="5"/>
  <c r="AC70" i="5"/>
  <c r="AB15" i="5"/>
  <c r="AC174" i="5"/>
  <c r="V174" i="5"/>
  <c r="V70" i="5"/>
  <c r="T113" i="5"/>
  <c r="AC17" i="5"/>
  <c r="AB17" i="5"/>
  <c r="AA17" i="5"/>
  <c r="Z17" i="5"/>
  <c r="Y17" i="5"/>
  <c r="X17" i="5"/>
  <c r="X53" i="5"/>
  <c r="X90" i="5"/>
  <c r="X216" i="5"/>
  <c r="AE52" i="5"/>
  <c r="AE107" i="5"/>
  <c r="AE25" i="5"/>
  <c r="AD25" i="5"/>
  <c r="AC25" i="5"/>
  <c r="AC61" i="5"/>
  <c r="AC98" i="5"/>
  <c r="AC224" i="5"/>
  <c r="AE27" i="5"/>
  <c r="AD27" i="5"/>
  <c r="AC27" i="5"/>
  <c r="AB27" i="5"/>
  <c r="AA27" i="5"/>
  <c r="Z27" i="5"/>
  <c r="Y27" i="5"/>
  <c r="X27" i="5"/>
  <c r="W27" i="5"/>
  <c r="V27" i="5"/>
  <c r="U27" i="5"/>
  <c r="U63" i="5"/>
  <c r="U118" i="5"/>
  <c r="AA21" i="5"/>
  <c r="Z21" i="5"/>
  <c r="Y21" i="5"/>
  <c r="X21" i="5"/>
  <c r="W21" i="5"/>
  <c r="V21" i="5"/>
  <c r="V57" i="5"/>
  <c r="V94" i="5"/>
  <c r="V220" i="5"/>
  <c r="AD55" i="5"/>
  <c r="AD92" i="5"/>
  <c r="AD218" i="5"/>
  <c r="U70" i="5"/>
  <c r="T16" i="5"/>
  <c r="T15" i="5"/>
  <c r="U174" i="5"/>
  <c r="W15" i="5"/>
  <c r="W155" i="5"/>
  <c r="W195" i="5"/>
  <c r="W64" i="5"/>
  <c r="W101" i="5"/>
  <c r="W227" i="5"/>
  <c r="U18" i="5"/>
  <c r="T18" i="5"/>
  <c r="T54" i="5"/>
  <c r="T109" i="5"/>
  <c r="AA22" i="5"/>
  <c r="Z22" i="5"/>
  <c r="Y22" i="5"/>
  <c r="X22" i="5"/>
  <c r="W22" i="5"/>
  <c r="V22" i="5"/>
  <c r="U22" i="5"/>
  <c r="T22" i="5"/>
  <c r="T58" i="5"/>
  <c r="T95" i="5"/>
  <c r="T221" i="5"/>
  <c r="AC23" i="5"/>
  <c r="AB23" i="5"/>
  <c r="AA23" i="5"/>
  <c r="Z23" i="5"/>
  <c r="Z59" i="5"/>
  <c r="Z96" i="5"/>
  <c r="Z222" i="5"/>
  <c r="AE22" i="5"/>
  <c r="AD22" i="5"/>
  <c r="AC22" i="5"/>
  <c r="AB22" i="5"/>
  <c r="AB58" i="5"/>
  <c r="AB113" i="5"/>
  <c r="V188" i="5"/>
  <c r="Y28" i="5"/>
  <c r="X28" i="5"/>
  <c r="W28" i="5"/>
  <c r="V28" i="5"/>
  <c r="U28" i="5"/>
  <c r="U29" i="5"/>
  <c r="V84" i="5"/>
  <c r="Y52" i="5"/>
  <c r="Y107" i="5"/>
  <c r="AD60" i="5"/>
  <c r="AD115" i="5"/>
  <c r="AA52" i="5"/>
  <c r="AA107" i="5"/>
  <c r="AD23" i="5"/>
  <c r="AE23" i="5"/>
  <c r="AE59" i="5"/>
  <c r="AE96" i="5"/>
  <c r="AE222" i="5"/>
  <c r="Z26" i="5"/>
  <c r="Y26" i="5"/>
  <c r="X26" i="5"/>
  <c r="W26" i="5"/>
  <c r="V26" i="5"/>
  <c r="U26" i="5"/>
  <c r="T26" i="5"/>
  <c r="S26" i="5"/>
  <c r="S62" i="5"/>
  <c r="S99" i="5"/>
  <c r="S225" i="5"/>
  <c r="AA28" i="5"/>
  <c r="Z28" i="5"/>
  <c r="Z64" i="5"/>
  <c r="Z119" i="5"/>
  <c r="Z54" i="5"/>
  <c r="Z91" i="5"/>
  <c r="Z217" i="5"/>
  <c r="AE28" i="5"/>
  <c r="AD28" i="5"/>
  <c r="AC28" i="5"/>
  <c r="AB28" i="5"/>
  <c r="AB168" i="5"/>
  <c r="AB208" i="5"/>
  <c r="AE21" i="5"/>
  <c r="AD21" i="5"/>
  <c r="AC21" i="5"/>
  <c r="AB21" i="5"/>
  <c r="AB57" i="5"/>
  <c r="AB94" i="5"/>
  <c r="AB220" i="5"/>
  <c r="AE19" i="5"/>
  <c r="AD19" i="5"/>
  <c r="AC19" i="5"/>
  <c r="AB19" i="5"/>
  <c r="AA19" i="5"/>
  <c r="Z19" i="5"/>
  <c r="Y19" i="5"/>
  <c r="X19" i="5"/>
  <c r="X159" i="5"/>
  <c r="X199" i="5"/>
  <c r="Z16" i="5"/>
  <c r="Y16" i="5"/>
  <c r="X16" i="5"/>
  <c r="W16" i="5"/>
  <c r="V16" i="5"/>
  <c r="U16" i="5"/>
  <c r="U15" i="5"/>
  <c r="U155" i="5"/>
  <c r="U195" i="5"/>
  <c r="W177" i="5"/>
  <c r="AE18" i="5"/>
  <c r="AD18" i="5"/>
  <c r="AC18" i="5"/>
  <c r="AB18" i="5"/>
  <c r="AA18" i="5"/>
  <c r="Z18" i="5"/>
  <c r="Y18" i="5"/>
  <c r="X18" i="5"/>
  <c r="W18" i="5"/>
  <c r="V18" i="5"/>
  <c r="W73" i="5"/>
  <c r="Z56" i="5"/>
  <c r="Z93" i="5"/>
  <c r="Z219" i="5"/>
  <c r="Z183" i="5"/>
  <c r="Z79" i="5"/>
  <c r="AB185" i="5"/>
  <c r="AE26" i="5"/>
  <c r="AD26" i="5"/>
  <c r="AC26" i="5"/>
  <c r="AB26" i="5"/>
  <c r="AA26" i="5"/>
  <c r="AB81" i="5"/>
  <c r="Y179" i="5"/>
  <c r="Y75" i="5"/>
  <c r="AE24" i="5"/>
  <c r="AD24" i="5"/>
  <c r="AC24" i="5"/>
  <c r="AB24" i="5"/>
  <c r="AA24" i="5"/>
  <c r="Z24" i="5"/>
  <c r="Y24" i="5"/>
  <c r="Y60" i="5"/>
  <c r="Y115" i="5"/>
  <c r="AB175" i="5"/>
  <c r="AE16" i="5"/>
  <c r="AD16" i="5"/>
  <c r="AC16" i="5"/>
  <c r="AB16" i="5"/>
  <c r="AA16" i="5"/>
  <c r="AB71" i="5"/>
  <c r="AE176" i="5"/>
  <c r="AE17" i="5"/>
  <c r="AD17" i="5"/>
  <c r="AE72" i="5"/>
  <c r="AE20" i="5"/>
  <c r="AD20" i="5"/>
  <c r="AC20" i="5"/>
  <c r="AB20" i="5"/>
  <c r="AA20" i="5"/>
  <c r="Z20" i="5"/>
  <c r="Y20" i="5"/>
  <c r="X20" i="5"/>
  <c r="W20" i="5"/>
  <c r="V20" i="5"/>
  <c r="U20" i="5"/>
  <c r="T20" i="5"/>
  <c r="S20" i="5"/>
  <c r="S56" i="5"/>
  <c r="S111" i="5"/>
</calcChain>
</file>

<file path=xl/sharedStrings.xml><?xml version="1.0" encoding="utf-8"?>
<sst xmlns="http://schemas.openxmlformats.org/spreadsheetml/2006/main" count="368" uniqueCount="218">
  <si>
    <t>x</t>
  </si>
  <si>
    <t>y</t>
  </si>
  <si>
    <t>x (m)</t>
  </si>
  <si>
    <t>y (m)</t>
  </si>
  <si>
    <t>[A]</t>
  </si>
  <si>
    <t>[x]</t>
  </si>
  <si>
    <t>a</t>
  </si>
  <si>
    <t>b</t>
  </si>
  <si>
    <t>[WL]</t>
  </si>
  <si>
    <r>
      <t>A</t>
    </r>
    <r>
      <rPr>
        <vertAlign val="superscript"/>
        <sz val="11"/>
        <color theme="1"/>
        <rFont val="Calibri"/>
        <family val="2"/>
        <scheme val="minor"/>
      </rPr>
      <t>T</t>
    </r>
  </si>
  <si>
    <r>
      <t>A</t>
    </r>
    <r>
      <rPr>
        <vertAlign val="superscript"/>
        <sz val="11"/>
        <color theme="1"/>
        <rFont val="Calibri"/>
        <family val="2"/>
        <scheme val="minor"/>
      </rPr>
      <t>T</t>
    </r>
    <r>
      <rPr>
        <sz val="11"/>
        <color theme="1"/>
        <rFont val="Calibri"/>
        <family val="2"/>
        <scheme val="minor"/>
      </rPr>
      <t>A</t>
    </r>
  </si>
  <si>
    <r>
      <t>(A</t>
    </r>
    <r>
      <rPr>
        <vertAlign val="superscript"/>
        <sz val="11"/>
        <color theme="1"/>
        <rFont val="Calibri"/>
        <family val="2"/>
        <scheme val="minor"/>
      </rPr>
      <t>T</t>
    </r>
    <r>
      <rPr>
        <sz val="11"/>
        <color theme="1"/>
        <rFont val="Calibri"/>
        <family val="2"/>
        <scheme val="minor"/>
      </rPr>
      <t>A)</t>
    </r>
    <r>
      <rPr>
        <vertAlign val="superscript"/>
        <sz val="11"/>
        <color theme="1"/>
        <rFont val="Calibri"/>
        <family val="2"/>
        <scheme val="minor"/>
      </rPr>
      <t>-1</t>
    </r>
  </si>
  <si>
    <t>c</t>
  </si>
  <si>
    <t>2x1</t>
  </si>
  <si>
    <t>3x1</t>
  </si>
  <si>
    <t>dz/dx=a</t>
  </si>
  <si>
    <t>dz/dy=b</t>
  </si>
  <si>
    <t>flow angle</t>
  </si>
  <si>
    <t>radians</t>
  </si>
  <si>
    <t>degrees</t>
  </si>
  <si>
    <t>gradient</t>
  </si>
  <si>
    <t>D</t>
  </si>
  <si>
    <t>ax+by+cz=D</t>
  </si>
  <si>
    <t>z=WL (m)</t>
  </si>
  <si>
    <t>3x3</t>
  </si>
  <si>
    <t>Ax=D</t>
  </si>
  <si>
    <r>
      <t>{A</t>
    </r>
    <r>
      <rPr>
        <vertAlign val="superscript"/>
        <sz val="11"/>
        <color theme="1"/>
        <rFont val="Calibri"/>
        <family val="2"/>
        <scheme val="minor"/>
      </rPr>
      <t>T</t>
    </r>
    <r>
      <rPr>
        <sz val="11"/>
        <color theme="1"/>
        <rFont val="Calibri"/>
        <family val="2"/>
        <scheme val="minor"/>
      </rPr>
      <t>A}</t>
    </r>
    <r>
      <rPr>
        <vertAlign val="superscript"/>
        <sz val="11"/>
        <color theme="1"/>
        <rFont val="Calibri"/>
        <family val="2"/>
        <scheme val="minor"/>
      </rPr>
      <t>-1</t>
    </r>
    <r>
      <rPr>
        <sz val="11"/>
        <color theme="1"/>
        <rFont val="Calibri"/>
        <family val="2"/>
        <scheme val="minor"/>
      </rPr>
      <t>A</t>
    </r>
    <r>
      <rPr>
        <vertAlign val="superscript"/>
        <sz val="11"/>
        <color theme="1"/>
        <rFont val="Calibri"/>
        <family val="2"/>
        <scheme val="minor"/>
      </rPr>
      <t>T</t>
    </r>
    <r>
      <rPr>
        <sz val="11"/>
        <color theme="1"/>
        <rFont val="Calibri"/>
        <family val="2"/>
        <scheme val="minor"/>
      </rPr>
      <t>Ax={A</t>
    </r>
    <r>
      <rPr>
        <vertAlign val="superscript"/>
        <sz val="11"/>
        <color theme="1"/>
        <rFont val="Calibri"/>
        <family val="2"/>
        <scheme val="minor"/>
      </rPr>
      <t>T</t>
    </r>
    <r>
      <rPr>
        <sz val="11"/>
        <color theme="1"/>
        <rFont val="Calibri"/>
        <family val="2"/>
        <scheme val="minor"/>
      </rPr>
      <t>A}</t>
    </r>
    <r>
      <rPr>
        <vertAlign val="superscript"/>
        <sz val="11"/>
        <color theme="1"/>
        <rFont val="Calibri"/>
        <family val="2"/>
        <scheme val="minor"/>
      </rPr>
      <t>-1</t>
    </r>
    <r>
      <rPr>
        <sz val="11"/>
        <color theme="1"/>
        <rFont val="Calibri"/>
        <family val="2"/>
        <scheme val="minor"/>
      </rPr>
      <t>A</t>
    </r>
    <r>
      <rPr>
        <vertAlign val="superscript"/>
        <sz val="11"/>
        <color theme="1"/>
        <rFont val="Calibri"/>
        <family val="2"/>
        <scheme val="minor"/>
      </rPr>
      <t>T</t>
    </r>
    <r>
      <rPr>
        <sz val="11"/>
        <color theme="1"/>
        <rFont val="Calibri"/>
        <family val="2"/>
        <scheme val="minor"/>
      </rPr>
      <t>D</t>
    </r>
  </si>
  <si>
    <r>
      <t>x={A</t>
    </r>
    <r>
      <rPr>
        <vertAlign val="superscript"/>
        <sz val="11"/>
        <color theme="1"/>
        <rFont val="Calibri"/>
        <family val="2"/>
        <scheme val="minor"/>
      </rPr>
      <t>T</t>
    </r>
    <r>
      <rPr>
        <sz val="11"/>
        <color theme="1"/>
        <rFont val="Calibri"/>
        <family val="2"/>
        <scheme val="minor"/>
      </rPr>
      <t>A}</t>
    </r>
    <r>
      <rPr>
        <vertAlign val="superscript"/>
        <sz val="11"/>
        <color theme="1"/>
        <rFont val="Calibri"/>
        <family val="2"/>
        <scheme val="minor"/>
      </rPr>
      <t>-1</t>
    </r>
    <r>
      <rPr>
        <sz val="11"/>
        <color theme="1"/>
        <rFont val="Calibri"/>
        <family val="2"/>
        <scheme val="minor"/>
      </rPr>
      <t>A</t>
    </r>
    <r>
      <rPr>
        <vertAlign val="superscript"/>
        <sz val="11"/>
        <color theme="1"/>
        <rFont val="Calibri"/>
        <family val="2"/>
        <scheme val="minor"/>
      </rPr>
      <t>T</t>
    </r>
    <r>
      <rPr>
        <sz val="11"/>
        <color theme="1"/>
        <rFont val="Calibri"/>
        <family val="2"/>
        <scheme val="minor"/>
      </rPr>
      <t>D</t>
    </r>
  </si>
  <si>
    <r>
      <t>{A</t>
    </r>
    <r>
      <rPr>
        <vertAlign val="superscript"/>
        <sz val="11"/>
        <color theme="1"/>
        <rFont val="Calibri"/>
        <family val="2"/>
        <scheme val="minor"/>
      </rPr>
      <t>T</t>
    </r>
    <r>
      <rPr>
        <sz val="11"/>
        <color theme="1"/>
        <rFont val="Calibri"/>
        <family val="2"/>
        <scheme val="minor"/>
      </rPr>
      <t>A}</t>
    </r>
    <r>
      <rPr>
        <vertAlign val="superscript"/>
        <sz val="11"/>
        <color theme="1"/>
        <rFont val="Calibri"/>
        <family val="2"/>
        <scheme val="minor"/>
      </rPr>
      <t>-1</t>
    </r>
    <r>
      <rPr>
        <sz val="11"/>
        <color theme="1"/>
        <rFont val="Calibri"/>
        <family val="2"/>
        <scheme val="minor"/>
      </rPr>
      <t>A</t>
    </r>
    <r>
      <rPr>
        <vertAlign val="superscript"/>
        <sz val="11"/>
        <color theme="1"/>
        <rFont val="Calibri"/>
        <family val="2"/>
        <scheme val="minor"/>
      </rPr>
      <t>T</t>
    </r>
    <r>
      <rPr>
        <sz val="11"/>
        <color theme="1"/>
        <rFont val="Calibri"/>
        <family val="2"/>
        <scheme val="minor"/>
      </rPr>
      <t>D</t>
    </r>
  </si>
  <si>
    <t>(3x3)(3x3)(3x1) = (3x1)</t>
  </si>
  <si>
    <t>total cells</t>
  </si>
  <si>
    <t>dead ends</t>
  </si>
  <si>
    <t>% dead</t>
  </si>
  <si>
    <t>n</t>
  </si>
  <si>
    <r>
      <t>n</t>
    </r>
    <r>
      <rPr>
        <vertAlign val="subscript"/>
        <sz val="11"/>
        <color theme="1"/>
        <rFont val="Calibri"/>
        <family val="2"/>
        <scheme val="minor"/>
      </rPr>
      <t>e</t>
    </r>
  </si>
  <si>
    <t>Rearrange blocks so they have</t>
  </si>
  <si>
    <t>no spaces between them and</t>
  </si>
  <si>
    <t>calculate the fraction of open space</t>
  </si>
  <si>
    <t>Each circle has the same area as the</t>
  </si>
  <si>
    <t>blocks above.  There are the same</t>
  </si>
  <si>
    <t>number of circles as blocks.</t>
  </si>
  <si>
    <t>What is the porosity?</t>
  </si>
  <si>
    <t>1)</t>
  </si>
  <si>
    <t>2)</t>
  </si>
  <si>
    <t>Now let the sorting be less than</t>
  </si>
  <si>
    <t>perfect.  Add 3 more blocks</t>
  </si>
  <si>
    <t>but break each one up to 1/4</t>
  </si>
  <si>
    <t>its original diameter.</t>
  </si>
  <si>
    <t xml:space="preserve">area open = </t>
  </si>
  <si>
    <t xml:space="preserve">total area = </t>
  </si>
  <si>
    <t>porosity= n =</t>
  </si>
  <si>
    <t>total area =</t>
  </si>
  <si>
    <t xml:space="preserve">dead end area = </t>
  </si>
  <si>
    <t>New total area =</t>
  </si>
  <si>
    <t xml:space="preserve">New open area = </t>
  </si>
  <si>
    <t xml:space="preserve">New porosity = </t>
  </si>
  <si>
    <t>Porosity</t>
  </si>
  <si>
    <t>3)</t>
  </si>
  <si>
    <t>m</t>
  </si>
  <si>
    <r>
      <rPr>
        <sz val="11"/>
        <color theme="1"/>
        <rFont val="Symbol"/>
        <family val="1"/>
        <charset val="2"/>
      </rPr>
      <t>D</t>
    </r>
    <r>
      <rPr>
        <sz val="11"/>
        <color theme="1"/>
        <rFont val="Calibri"/>
        <family val="2"/>
        <scheme val="minor"/>
      </rPr>
      <t>H</t>
    </r>
  </si>
  <si>
    <r>
      <rPr>
        <sz val="11"/>
        <color theme="1"/>
        <rFont val="Symbol"/>
        <family val="1"/>
        <charset val="2"/>
      </rPr>
      <t>D</t>
    </r>
    <r>
      <rPr>
        <sz val="11"/>
        <color theme="1"/>
        <rFont val="Calibri"/>
        <family val="2"/>
      </rPr>
      <t>ℓ</t>
    </r>
  </si>
  <si>
    <t>Given Darcy's Law:</t>
  </si>
  <si>
    <t>K</t>
  </si>
  <si>
    <t>m/d</t>
  </si>
  <si>
    <t xml:space="preserve">and </t>
  </si>
  <si>
    <t>Determine the Darcy flux and the seepage velocity</t>
  </si>
  <si>
    <t>q=</t>
  </si>
  <si>
    <t>v</t>
  </si>
  <si>
    <t>v=</t>
  </si>
  <si>
    <t>cm/d</t>
  </si>
  <si>
    <t>Input</t>
  </si>
  <si>
    <t>Relationships</t>
  </si>
  <si>
    <t>Solution</t>
  </si>
  <si>
    <t>Conceptual model:</t>
  </si>
  <si>
    <t>2 wells aligned with the flow direction</t>
  </si>
  <si>
    <t>The meaning of porosity and effective porosity</t>
  </si>
  <si>
    <t>Calculation of gradient magnitude and direction graphically and with matrices</t>
  </si>
  <si>
    <t>term1</t>
  </si>
  <si>
    <t>term2</t>
  </si>
  <si>
    <t>t</t>
  </si>
  <si>
    <t>term3</t>
  </si>
  <si>
    <t>term4</t>
  </si>
  <si>
    <t>term5</t>
  </si>
  <si>
    <t>xo</t>
  </si>
  <si>
    <t>yo</t>
  </si>
  <si>
    <t>Dl</t>
  </si>
  <si>
    <t>Dt</t>
  </si>
  <si>
    <r>
      <t>m</t>
    </r>
    <r>
      <rPr>
        <vertAlign val="superscript"/>
        <sz val="11"/>
        <color theme="1"/>
        <rFont val="Calibri"/>
        <family val="2"/>
        <scheme val="minor"/>
      </rPr>
      <t>2</t>
    </r>
    <r>
      <rPr>
        <sz val="11"/>
        <color theme="1"/>
        <rFont val="Calibri"/>
        <family val="2"/>
        <scheme val="minor"/>
      </rPr>
      <t>/d</t>
    </r>
  </si>
  <si>
    <t>d</t>
  </si>
  <si>
    <t>Set up the test</t>
  </si>
  <si>
    <t>time</t>
  </si>
  <si>
    <t>days</t>
  </si>
  <si>
    <t>Time</t>
  </si>
  <si>
    <t>Interwell Tracer test</t>
  </si>
  <si>
    <t>Breakthrough data</t>
  </si>
  <si>
    <t>day</t>
  </si>
  <si>
    <t>count</t>
  </si>
  <si>
    <t>i</t>
  </si>
  <si>
    <t>Center</t>
  </si>
  <si>
    <t>Off-Cntr</t>
  </si>
  <si>
    <t>Parameter</t>
  </si>
  <si>
    <t>Value</t>
  </si>
  <si>
    <t>dx</t>
  </si>
  <si>
    <t>dy</t>
  </si>
  <si>
    <t>Kmid</t>
  </si>
  <si>
    <t>Klow</t>
  </si>
  <si>
    <t>vertical i</t>
  </si>
  <si>
    <t>positive is up</t>
  </si>
  <si>
    <t>horizontal i</t>
  </si>
  <si>
    <t>positive is to the right</t>
  </si>
  <si>
    <t>Gradient magnitude</t>
  </si>
  <si>
    <t>Gradient direction (degrees) positive is up and right</t>
  </si>
  <si>
    <t>Point Velocity Section</t>
  </si>
  <si>
    <t>Coordinates</t>
  </si>
  <si>
    <t>Endpoints</t>
  </si>
  <si>
    <t>Flow direction Finder and Corrector</t>
  </si>
  <si>
    <t>Gradient up or down? Zero signifies down</t>
  </si>
  <si>
    <t>Gradient left or right? Zero signifies right</t>
  </si>
  <si>
    <t>3x5</t>
  </si>
  <si>
    <t>5x1</t>
  </si>
  <si>
    <t>5x3</t>
  </si>
  <si>
    <t>(3x3)(3x5)(5x1) = (3x1)</t>
  </si>
  <si>
    <t>Kgeom</t>
  </si>
  <si>
    <t>Khigh</t>
  </si>
  <si>
    <t>assess east vs west flow</t>
  </si>
  <si>
    <t>flow direction angle</t>
  </si>
  <si>
    <t>ccw from x axis</t>
  </si>
  <si>
    <t>Darcy estimated velocity</t>
  </si>
  <si>
    <t>q= Ki</t>
  </si>
  <si>
    <r>
      <t>v=q/n</t>
    </r>
    <r>
      <rPr>
        <vertAlign val="subscript"/>
        <sz val="11"/>
        <color theme="1"/>
        <rFont val="Calibri"/>
        <family val="2"/>
        <scheme val="minor"/>
      </rPr>
      <t>e</t>
    </r>
  </si>
  <si>
    <t>Point by point analysis</t>
  </si>
  <si>
    <t>angle(i)</t>
  </si>
  <si>
    <t>v(i)</t>
  </si>
  <si>
    <t>Velocity magnitude</t>
  </si>
  <si>
    <t>v max</t>
  </si>
  <si>
    <t>v min</t>
  </si>
  <si>
    <t>v avg</t>
  </si>
  <si>
    <t>min x</t>
  </si>
  <si>
    <t>min y</t>
  </si>
  <si>
    <t>Overall v vector:</t>
  </si>
  <si>
    <t>local coordinates</t>
  </si>
  <si>
    <t>radians =</t>
  </si>
  <si>
    <t>z= WL (m)</t>
  </si>
  <si>
    <t>dir</t>
  </si>
  <si>
    <t>dir avg</t>
  </si>
  <si>
    <t>Flow model</t>
  </si>
  <si>
    <t>Hydraulic conductivity distribution</t>
  </si>
  <si>
    <t>Calculation of point velocities</t>
  </si>
  <si>
    <t>Gradient angle (velocity direction)</t>
  </si>
  <si>
    <t>Grain shape</t>
  </si>
  <si>
    <t>Sorting</t>
  </si>
  <si>
    <t>Exercise 1</t>
  </si>
  <si>
    <t>Exercise 2</t>
  </si>
  <si>
    <t>Variable</t>
  </si>
  <si>
    <t>Amount</t>
  </si>
  <si>
    <t>Unit</t>
  </si>
  <si>
    <t>v (m/d)</t>
  </si>
  <si>
    <t>Estimates:</t>
  </si>
  <si>
    <t>Exercise 3</t>
  </si>
  <si>
    <t>Figure 8</t>
  </si>
  <si>
    <t>Figure 9</t>
  </si>
  <si>
    <t>pm1</t>
  </si>
  <si>
    <t>pm2</t>
  </si>
  <si>
    <t>Dir from N (ccw)</t>
  </si>
  <si>
    <r>
      <rPr>
        <vertAlign val="superscript"/>
        <sz val="11"/>
        <color theme="1"/>
        <rFont val="Calibri"/>
        <family val="2"/>
        <scheme val="minor"/>
      </rPr>
      <t>o</t>
    </r>
    <r>
      <rPr>
        <sz val="11"/>
        <color theme="1"/>
        <rFont val="Calibri"/>
        <family val="2"/>
        <scheme val="minor"/>
      </rPr>
      <t xml:space="preserve"> ccw N</t>
    </r>
  </si>
  <si>
    <t>autov</t>
  </si>
  <si>
    <t>userv</t>
  </si>
  <si>
    <t>checkv</t>
  </si>
  <si>
    <r>
      <t xml:space="preserve">Enter the estimated velocity here  </t>
    </r>
    <r>
      <rPr>
        <sz val="11"/>
        <color theme="1"/>
        <rFont val="Calibri"/>
        <family val="2"/>
      </rPr>
      <t>→</t>
    </r>
  </si>
  <si>
    <t>4)</t>
  </si>
  <si>
    <t>Exercise 4</t>
  </si>
  <si>
    <t>NA</t>
  </si>
  <si>
    <t>Matrix solution to best fit plane of water table</t>
  </si>
  <si>
    <t>Well input</t>
  </si>
  <si>
    <t>Figure 10</t>
  </si>
  <si>
    <t>ccw N= counter clockwise from North</t>
  </si>
  <si>
    <r>
      <t>n</t>
    </r>
    <r>
      <rPr>
        <vertAlign val="subscript"/>
        <sz val="10"/>
        <color rgb="FFFFFF99"/>
        <rFont val="Arial"/>
        <family val="2"/>
      </rPr>
      <t>e</t>
    </r>
  </si>
  <si>
    <t>Figure 13</t>
  </si>
  <si>
    <t>Run</t>
  </si>
  <si>
    <t>v  Darcy</t>
  </si>
  <si>
    <t>v points</t>
  </si>
  <si>
    <t>dir Darcy</t>
  </si>
  <si>
    <t>dir points</t>
  </si>
  <si>
    <r>
      <rPr>
        <sz val="11"/>
        <color theme="1"/>
        <rFont val="Calibri"/>
        <family val="2"/>
        <scheme val="minor"/>
      </rPr>
      <t>max</t>
    </r>
    <r>
      <rPr>
        <sz val="11"/>
        <color theme="1"/>
        <rFont val="Symbol"/>
        <family val="1"/>
        <charset val="2"/>
      </rPr>
      <t xml:space="preserve"> D</t>
    </r>
    <r>
      <rPr>
        <sz val="11"/>
        <color theme="1"/>
        <rFont val="Calibri"/>
        <family val="2"/>
        <scheme val="minor"/>
      </rPr>
      <t xml:space="preserve"> angle</t>
    </r>
  </si>
  <si>
    <t>st dev</t>
  </si>
  <si>
    <t xml:space="preserve"> v avg</t>
  </si>
  <si>
    <t>z-stat</t>
  </si>
  <si>
    <t>3 well problem</t>
  </si>
  <si>
    <t xml:space="preserve">1) Calculate Darcy flux and seepage velocity </t>
  </si>
  <si>
    <t>2) Three point problem: graphical and matrix</t>
  </si>
  <si>
    <t>min z</t>
  </si>
  <si>
    <t>Local coordinates and w.l.</t>
  </si>
  <si>
    <t>Porous Medium 1</t>
  </si>
  <si>
    <t>Porous Medium 2</t>
  </si>
  <si>
    <t>3) Matrix solution</t>
  </si>
  <si>
    <t xml:space="preserve">Enter the coordinates and water levels </t>
  </si>
  <si>
    <t>in the white spaces provided below.</t>
  </si>
  <si>
    <t>[D]</t>
  </si>
  <si>
    <r>
      <t>ccw</t>
    </r>
    <r>
      <rPr>
        <vertAlign val="superscript"/>
        <sz val="11"/>
        <color theme="1"/>
        <rFont val="Calibri"/>
        <family val="2"/>
        <scheme val="minor"/>
      </rPr>
      <t xml:space="preserve"> o</t>
    </r>
    <r>
      <rPr>
        <sz val="11"/>
        <color theme="1"/>
        <rFont val="Calibri"/>
        <family val="2"/>
        <scheme val="minor"/>
      </rPr>
      <t xml:space="preserve"> from north</t>
    </r>
  </si>
  <si>
    <r>
      <rPr>
        <sz val="11"/>
        <color theme="1"/>
        <rFont val="Calibri"/>
        <family val="2"/>
        <scheme val="minor"/>
      </rPr>
      <t>max</t>
    </r>
    <r>
      <rPr>
        <sz val="11"/>
        <color theme="1"/>
        <rFont val="Symbol"/>
        <family val="1"/>
        <charset val="2"/>
      </rPr>
      <t xml:space="preserve"> D</t>
    </r>
    <r>
      <rPr>
        <sz val="11"/>
        <color theme="1"/>
        <rFont val="Calibri"/>
        <family val="2"/>
        <scheme val="minor"/>
      </rPr>
      <t xml:space="preserve"> </t>
    </r>
    <r>
      <rPr>
        <i/>
        <sz val="11"/>
        <color theme="1"/>
        <rFont val="Calibri"/>
        <family val="2"/>
        <scheme val="minor"/>
      </rPr>
      <t>v</t>
    </r>
  </si>
  <si>
    <t>Aid for Excercise 4. Copy the first table to the second. After each simulation</t>
  </si>
  <si>
    <t>copy the formulas in the second table to numbers. Copy the second table to 'Solutions'.</t>
  </si>
  <si>
    <r>
      <t>v</t>
    </r>
    <r>
      <rPr>
        <i/>
        <vertAlign val="subscript"/>
        <sz val="11"/>
        <color theme="1"/>
        <rFont val="Calibri"/>
        <family val="2"/>
        <scheme val="minor"/>
      </rPr>
      <t>seepage</t>
    </r>
  </si>
  <si>
    <r>
      <t>K</t>
    </r>
    <r>
      <rPr>
        <i/>
        <vertAlign val="subscript"/>
        <sz val="11"/>
        <color theme="1"/>
        <rFont val="Calibri"/>
        <family val="2"/>
        <scheme val="minor"/>
      </rPr>
      <t>geometric</t>
    </r>
  </si>
  <si>
    <r>
      <t>n</t>
    </r>
    <r>
      <rPr>
        <i/>
        <vertAlign val="subscript"/>
        <sz val="11"/>
        <color theme="1"/>
        <rFont val="Calibri"/>
        <family val="2"/>
        <scheme val="minor"/>
      </rPr>
      <t>e</t>
    </r>
  </si>
  <si>
    <r>
      <t xml:space="preserve">angle ccw N </t>
    </r>
    <r>
      <rPr>
        <vertAlign val="superscript"/>
        <sz val="11"/>
        <color theme="1"/>
        <rFont val="Calibri"/>
        <family val="2"/>
        <scheme val="minor"/>
      </rPr>
      <t>o</t>
    </r>
  </si>
  <si>
    <t>Simple Darcy Analysis based on homogeneous K and boundary heads</t>
  </si>
  <si>
    <t>a)</t>
  </si>
  <si>
    <t>b)</t>
  </si>
  <si>
    <t>c)</t>
  </si>
  <si>
    <t>Determine east-west gradient trend</t>
  </si>
  <si>
    <t>zmax</t>
  </si>
  <si>
    <t>zmin</t>
  </si>
  <si>
    <t xml:space="preserve">East or west: </t>
  </si>
  <si>
    <r>
      <rPr>
        <vertAlign val="superscript"/>
        <sz val="11"/>
        <color theme="1"/>
        <rFont val="Calibri"/>
        <family val="2"/>
        <scheme val="minor"/>
      </rPr>
      <t>o</t>
    </r>
    <r>
      <rPr>
        <sz val="11"/>
        <color theme="1"/>
        <rFont val="Calibri"/>
        <family val="2"/>
        <scheme val="minor"/>
      </rPr>
      <t xml:space="preserve"> cw from x</t>
    </r>
  </si>
  <si>
    <t>assess north vs south flow</t>
  </si>
  <si>
    <t>north or south:</t>
  </si>
  <si>
    <t>digital quadrant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</si>
</sst>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0000"/>
    <numFmt numFmtId="165" formatCode="0.000"/>
    <numFmt numFmtId="166" formatCode="0.0"/>
    <numFmt numFmtId="167" formatCode="0.000000"/>
    <numFmt numFmtId="168" formatCode="0.0000"/>
  </numFmts>
  <fonts count="33">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vertAlign val="superscript"/>
      <sz val="11"/>
      <color theme="1"/>
      <name val="Calibri"/>
      <family val="2"/>
      <scheme val="minor"/>
    </font>
    <font>
      <vertAlign val="subscript"/>
      <sz val="11"/>
      <color theme="1"/>
      <name val="Calibri"/>
      <family val="2"/>
      <scheme val="minor"/>
    </font>
    <font>
      <sz val="11"/>
      <color theme="1"/>
      <name val="Symbol"/>
      <family val="1"/>
      <charset val="2"/>
    </font>
    <font>
      <sz val="11"/>
      <color theme="1"/>
      <name val="Calibri"/>
      <family val="1"/>
      <charset val="2"/>
      <scheme val="minor"/>
    </font>
    <font>
      <sz val="11"/>
      <color theme="1"/>
      <name val="Calibri"/>
      <family val="2"/>
    </font>
    <font>
      <sz val="11"/>
      <color theme="1"/>
      <name val="Calibri"/>
      <family val="1"/>
      <charset val="2"/>
    </font>
    <font>
      <b/>
      <sz val="20"/>
      <color theme="1"/>
      <name val="Calibri"/>
      <family val="2"/>
      <scheme val="minor"/>
    </font>
    <font>
      <b/>
      <sz val="16"/>
      <color theme="1"/>
      <name val="Calibri"/>
      <family val="2"/>
      <scheme val="minor"/>
    </font>
    <font>
      <sz val="14"/>
      <color rgb="FF000000"/>
      <name val="Arial"/>
      <family val="2"/>
    </font>
    <font>
      <b/>
      <sz val="10"/>
      <name val="Arial"/>
      <family val="2"/>
    </font>
    <font>
      <b/>
      <sz val="10"/>
      <color indexed="13"/>
      <name val="Arial"/>
      <family val="2"/>
    </font>
    <font>
      <sz val="10"/>
      <name val="Arial"/>
      <family val="2"/>
    </font>
    <font>
      <sz val="10"/>
      <color indexed="43"/>
      <name val="Arial"/>
      <family val="2"/>
    </font>
    <font>
      <u/>
      <sz val="11"/>
      <color theme="1"/>
      <name val="Calibri"/>
      <family val="2"/>
      <scheme val="minor"/>
    </font>
    <font>
      <sz val="10"/>
      <color theme="0"/>
      <name val="Arial"/>
      <family val="2"/>
    </font>
    <font>
      <sz val="18"/>
      <color rgb="FF000000"/>
      <name val="Calibri"/>
      <family val="2"/>
    </font>
    <font>
      <sz val="11"/>
      <color rgb="FF000000"/>
      <name val="Calibri"/>
      <family val="2"/>
    </font>
    <font>
      <sz val="8"/>
      <color theme="1"/>
      <name val="Calibri"/>
      <family val="2"/>
      <scheme val="minor"/>
    </font>
    <font>
      <sz val="11"/>
      <color theme="1" tint="0.499984740745262"/>
      <name val="Calibri"/>
      <family val="2"/>
      <scheme val="minor"/>
    </font>
    <font>
      <sz val="22"/>
      <color theme="1"/>
      <name val="Calibri"/>
      <family val="2"/>
      <scheme val="minor"/>
    </font>
    <font>
      <vertAlign val="subscript"/>
      <sz val="10"/>
      <color rgb="FFFFFF99"/>
      <name val="Arial"/>
      <family val="2"/>
    </font>
    <font>
      <sz val="9"/>
      <color theme="1"/>
      <name val="Calibri"/>
      <family val="2"/>
      <scheme val="minor"/>
    </font>
    <font>
      <sz val="11"/>
      <color theme="1"/>
      <name val="Calibri"/>
      <family val="2"/>
      <charset val="2"/>
      <scheme val="minor"/>
    </font>
    <font>
      <sz val="8"/>
      <color rgb="FF000000"/>
      <name val="Segoe UI"/>
      <family val="2"/>
    </font>
    <font>
      <sz val="11"/>
      <color theme="0" tint="-0.499984740745262"/>
      <name val="Calibri"/>
      <family val="2"/>
      <scheme val="minor"/>
    </font>
    <font>
      <sz val="11"/>
      <color theme="0" tint="-0.14999847407452621"/>
      <name val="Calibri"/>
      <family val="2"/>
      <scheme val="minor"/>
    </font>
    <font>
      <i/>
      <sz val="11"/>
      <color theme="1"/>
      <name val="Calibri"/>
      <family val="2"/>
      <scheme val="minor"/>
    </font>
    <font>
      <i/>
      <vertAlign val="subscript"/>
      <sz val="11"/>
      <color theme="1"/>
      <name val="Calibri"/>
      <family val="2"/>
      <scheme val="minor"/>
    </font>
  </fonts>
  <fills count="36">
    <fill>
      <patternFill patternType="none"/>
    </fill>
    <fill>
      <patternFill patternType="gray125"/>
    </fill>
    <fill>
      <patternFill patternType="solid">
        <fgColor theme="4" tint="0.59999389629810485"/>
        <bgColor indexed="64"/>
      </patternFill>
    </fill>
    <fill>
      <patternFill patternType="solid">
        <fgColor theme="7" tint="0.59999389629810485"/>
        <bgColor indexed="64"/>
      </patternFill>
    </fill>
    <fill>
      <patternFill patternType="solid">
        <fgColor theme="5" tint="0.59999389629810485"/>
        <bgColor indexed="64"/>
      </patternFill>
    </fill>
    <fill>
      <patternFill patternType="solid">
        <fgColor theme="4" tint="0.39997558519241921"/>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5" tint="0.39997558519241921"/>
        <bgColor indexed="64"/>
      </patternFill>
    </fill>
    <fill>
      <patternFill patternType="solid">
        <fgColor theme="5" tint="0.79998168889431442"/>
        <bgColor indexed="64"/>
      </patternFill>
    </fill>
    <fill>
      <patternFill patternType="solid">
        <fgColor rgb="FFFF99FF"/>
        <bgColor indexed="64"/>
      </patternFill>
    </fill>
    <fill>
      <patternFill patternType="solid">
        <fgColor rgb="FFFFCCFF"/>
        <bgColor indexed="64"/>
      </patternFill>
    </fill>
    <fill>
      <patternFill patternType="solid">
        <fgColor rgb="FFFFCCCC"/>
        <bgColor indexed="64"/>
      </patternFill>
    </fill>
    <fill>
      <patternFill patternType="solid">
        <fgColor rgb="FFCCECFF"/>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0" tint="-4.9989318521683403E-2"/>
        <bgColor indexed="64"/>
      </patternFill>
    </fill>
    <fill>
      <patternFill patternType="solid">
        <fgColor theme="9" tint="0.59999389629810485"/>
        <bgColor indexed="64"/>
      </patternFill>
    </fill>
    <fill>
      <patternFill patternType="solid">
        <fgColor theme="7" tint="0.39997558519241921"/>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indexed="62"/>
        <bgColor indexed="64"/>
      </patternFill>
    </fill>
    <fill>
      <patternFill patternType="solid">
        <fgColor indexed="9"/>
        <bgColor indexed="64"/>
      </patternFill>
    </fill>
    <fill>
      <patternFill patternType="solid">
        <fgColor indexed="22"/>
        <bgColor indexed="64"/>
      </patternFill>
    </fill>
    <fill>
      <patternFill patternType="solid">
        <fgColor theme="8" tint="0.59999389629810485"/>
        <bgColor indexed="64"/>
      </patternFill>
    </fill>
    <fill>
      <patternFill patternType="solid">
        <fgColor theme="2" tint="-9.9978637043366805E-2"/>
        <bgColor indexed="64"/>
      </patternFill>
    </fill>
    <fill>
      <patternFill patternType="solid">
        <fgColor theme="6" tint="0.79998168889431442"/>
        <bgColor indexed="64"/>
      </patternFill>
    </fill>
    <fill>
      <patternFill patternType="solid">
        <fgColor theme="6" tint="-0.249977111117893"/>
        <bgColor indexed="64"/>
      </patternFill>
    </fill>
    <fill>
      <patternFill patternType="solid">
        <fgColor theme="6" tint="0.59999389629810485"/>
        <bgColor indexed="64"/>
      </patternFill>
    </fill>
    <fill>
      <patternFill patternType="solid">
        <fgColor theme="0" tint="-0.14999847407452621"/>
        <bgColor indexed="64"/>
      </patternFill>
    </fill>
    <fill>
      <patternFill patternType="solid">
        <fgColor theme="0" tint="-0.499984740745262"/>
        <bgColor indexed="64"/>
      </patternFill>
    </fill>
    <fill>
      <patternFill patternType="solid">
        <fgColor rgb="FFCCCCFF"/>
        <bgColor indexed="64"/>
      </patternFill>
    </fill>
    <fill>
      <patternFill patternType="solid">
        <fgColor theme="8" tint="0.79998168889431442"/>
        <bgColor indexed="64"/>
      </patternFill>
    </fill>
    <fill>
      <patternFill patternType="solid">
        <fgColor theme="8" tint="0.39997558519241921"/>
        <bgColor indexed="64"/>
      </patternFill>
    </fill>
    <fill>
      <patternFill patternType="solid">
        <fgColor theme="0"/>
        <bgColor indexed="64"/>
      </patternFill>
    </fill>
    <fill>
      <patternFill patternType="solid">
        <fgColor rgb="FFFFFF99"/>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right style="medium">
        <color indexed="64"/>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9" fontId="1" fillId="0" borderId="0" applyFont="0" applyFill="0" applyBorder="0" applyAlignment="0" applyProtection="0"/>
  </cellStyleXfs>
  <cellXfs count="232">
    <xf numFmtId="0" fontId="0" fillId="0" borderId="0" xfId="0"/>
    <xf numFmtId="0" fontId="0" fillId="0" borderId="0" xfId="0" applyAlignment="1">
      <alignment horizontal="center"/>
    </xf>
    <xf numFmtId="0" fontId="0" fillId="2" borderId="0" xfId="0" applyFill="1" applyAlignment="1">
      <alignment horizontal="center"/>
    </xf>
    <xf numFmtId="0" fontId="0" fillId="3" borderId="0" xfId="0" applyFill="1" applyAlignment="1">
      <alignment horizontal="center"/>
    </xf>
    <xf numFmtId="0" fontId="0" fillId="4" borderId="0" xfId="0" applyFill="1" applyAlignment="1">
      <alignment horizontal="center"/>
    </xf>
    <xf numFmtId="0" fontId="0" fillId="5" borderId="0" xfId="0" applyFill="1"/>
    <xf numFmtId="0" fontId="0" fillId="6" borderId="0" xfId="0" applyFill="1"/>
    <xf numFmtId="0" fontId="0" fillId="7" borderId="0" xfId="0" applyFill="1"/>
    <xf numFmtId="0" fontId="0" fillId="8" borderId="0" xfId="0" applyFill="1"/>
    <xf numFmtId="0" fontId="0" fillId="0" borderId="0" xfId="0" applyBorder="1"/>
    <xf numFmtId="0" fontId="0" fillId="2" borderId="3" xfId="0" applyFill="1" applyBorder="1"/>
    <xf numFmtId="0" fontId="0" fillId="2" borderId="4" xfId="0" applyFill="1" applyBorder="1"/>
    <xf numFmtId="0" fontId="0" fillId="2" borderId="5" xfId="0" applyFill="1" applyBorder="1"/>
    <xf numFmtId="0" fontId="0" fillId="2" borderId="6" xfId="0" applyFill="1" applyBorder="1"/>
    <xf numFmtId="0" fontId="0" fillId="2" borderId="0" xfId="0" applyFill="1" applyBorder="1"/>
    <xf numFmtId="0" fontId="0" fillId="2" borderId="7" xfId="0" applyFill="1" applyBorder="1"/>
    <xf numFmtId="0" fontId="0" fillId="2" borderId="8" xfId="0" applyFill="1" applyBorder="1"/>
    <xf numFmtId="0" fontId="0" fillId="2" borderId="9" xfId="0" applyFill="1" applyBorder="1"/>
    <xf numFmtId="0" fontId="0" fillId="2" borderId="10" xfId="0" applyFill="1" applyBorder="1"/>
    <xf numFmtId="165" fontId="0" fillId="0" borderId="0" xfId="0" applyNumberFormat="1"/>
    <xf numFmtId="2" fontId="0" fillId="0" borderId="0" xfId="0" applyNumberFormat="1"/>
    <xf numFmtId="0" fontId="0" fillId="7" borderId="3" xfId="0" applyFill="1" applyBorder="1"/>
    <xf numFmtId="0" fontId="0" fillId="7" borderId="4" xfId="0" applyFill="1" applyBorder="1"/>
    <xf numFmtId="0" fontId="0" fillId="7" borderId="5" xfId="0" applyFill="1" applyBorder="1"/>
    <xf numFmtId="0" fontId="0" fillId="7" borderId="6" xfId="0" applyFill="1" applyBorder="1"/>
    <xf numFmtId="0" fontId="0" fillId="7" borderId="0" xfId="0" applyFill="1" applyBorder="1"/>
    <xf numFmtId="0" fontId="0" fillId="7" borderId="7" xfId="0" applyFill="1" applyBorder="1"/>
    <xf numFmtId="16" fontId="0" fillId="7" borderId="0" xfId="0" quotePrefix="1" applyNumberFormat="1" applyFill="1" applyBorder="1"/>
    <xf numFmtId="0" fontId="0" fillId="7" borderId="0" xfId="0" quotePrefix="1" applyFill="1"/>
    <xf numFmtId="0" fontId="0" fillId="7" borderId="8" xfId="0" applyFill="1" applyBorder="1"/>
    <xf numFmtId="0" fontId="0" fillId="7" borderId="9" xfId="0" applyFill="1" applyBorder="1"/>
    <xf numFmtId="0" fontId="0" fillId="7" borderId="10" xfId="0" applyFill="1" applyBorder="1"/>
    <xf numFmtId="0" fontId="0" fillId="2" borderId="3" xfId="0" applyFill="1" applyBorder="1" applyProtection="1">
      <protection locked="0"/>
    </xf>
    <xf numFmtId="0" fontId="0" fillId="2" borderId="4" xfId="0" applyFill="1" applyBorder="1" applyProtection="1">
      <protection locked="0"/>
    </xf>
    <xf numFmtId="0" fontId="0" fillId="2" borderId="5" xfId="0" applyFill="1" applyBorder="1" applyProtection="1">
      <protection locked="0"/>
    </xf>
    <xf numFmtId="0" fontId="0" fillId="2" borderId="6" xfId="0" applyFill="1" applyBorder="1" applyProtection="1">
      <protection locked="0"/>
    </xf>
    <xf numFmtId="0" fontId="0" fillId="2" borderId="0" xfId="0" applyFill="1" applyBorder="1" applyProtection="1">
      <protection locked="0"/>
    </xf>
    <xf numFmtId="0" fontId="0" fillId="2" borderId="7" xfId="0" applyFill="1" applyBorder="1" applyProtection="1">
      <protection locked="0"/>
    </xf>
    <xf numFmtId="0" fontId="0" fillId="2" borderId="8" xfId="0" applyFill="1" applyBorder="1" applyProtection="1">
      <protection locked="0"/>
    </xf>
    <xf numFmtId="0" fontId="0" fillId="2" borderId="9" xfId="0" applyFill="1" applyBorder="1" applyProtection="1">
      <protection locked="0"/>
    </xf>
    <xf numFmtId="0" fontId="0" fillId="2" borderId="10" xfId="0" applyFill="1" applyBorder="1" applyProtection="1">
      <protection locked="0"/>
    </xf>
    <xf numFmtId="0" fontId="0" fillId="2" borderId="0" xfId="0" applyFill="1" applyBorder="1" applyProtection="1"/>
    <xf numFmtId="0" fontId="0" fillId="9" borderId="0" xfId="0" applyFill="1"/>
    <xf numFmtId="9" fontId="0" fillId="9" borderId="0" xfId="1" applyFont="1" applyFill="1"/>
    <xf numFmtId="2" fontId="0" fillId="9" borderId="0" xfId="0" applyNumberFormat="1" applyFill="1"/>
    <xf numFmtId="0" fontId="0" fillId="10" borderId="0" xfId="0" applyFill="1"/>
    <xf numFmtId="0" fontId="0" fillId="11" borderId="0" xfId="0" applyFill="1"/>
    <xf numFmtId="0" fontId="0" fillId="13" borderId="0" xfId="0" applyFill="1"/>
    <xf numFmtId="0" fontId="0" fillId="13" borderId="0" xfId="0" quotePrefix="1" applyFill="1"/>
    <xf numFmtId="9" fontId="0" fillId="13" borderId="0" xfId="1" applyFont="1" applyFill="1"/>
    <xf numFmtId="2" fontId="0" fillId="13" borderId="0" xfId="0" applyNumberFormat="1" applyFill="1"/>
    <xf numFmtId="0" fontId="8" fillId="7" borderId="0" xfId="0" applyFont="1" applyFill="1"/>
    <xf numFmtId="165" fontId="0" fillId="7" borderId="0" xfId="0" applyNumberFormat="1" applyFill="1" applyAlignment="1">
      <alignment horizontal="center"/>
    </xf>
    <xf numFmtId="0" fontId="10" fillId="7" borderId="0" xfId="0" applyFont="1" applyFill="1"/>
    <xf numFmtId="2" fontId="0" fillId="7" borderId="0" xfId="0" applyNumberFormat="1" applyFill="1" applyAlignment="1">
      <alignment horizontal="center"/>
    </xf>
    <xf numFmtId="0" fontId="0" fillId="7" borderId="0" xfId="0" applyFill="1" applyAlignment="1">
      <alignment horizontal="center"/>
    </xf>
    <xf numFmtId="0" fontId="0" fillId="14" borderId="0" xfId="0" applyFill="1"/>
    <xf numFmtId="165" fontId="0" fillId="9" borderId="0" xfId="0" applyNumberFormat="1" applyFill="1"/>
    <xf numFmtId="0" fontId="0" fillId="15" borderId="0" xfId="0" applyFill="1"/>
    <xf numFmtId="0" fontId="3" fillId="0" borderId="0" xfId="0" applyFont="1"/>
    <xf numFmtId="0" fontId="0" fillId="16" borderId="0" xfId="0" applyFill="1"/>
    <xf numFmtId="0" fontId="0" fillId="17" borderId="0" xfId="0" applyFill="1"/>
    <xf numFmtId="0" fontId="0" fillId="18" borderId="0" xfId="0" applyFill="1"/>
    <xf numFmtId="0" fontId="0" fillId="19" borderId="0" xfId="0" applyFill="1"/>
    <xf numFmtId="0" fontId="7" fillId="0" borderId="0" xfId="0" applyFont="1"/>
    <xf numFmtId="0" fontId="0" fillId="2" borderId="0" xfId="0" applyFill="1"/>
    <xf numFmtId="0" fontId="0" fillId="2" borderId="3" xfId="0" applyFill="1" applyBorder="1" applyAlignment="1">
      <alignment horizontal="center"/>
    </xf>
    <xf numFmtId="0" fontId="0" fillId="2" borderId="4" xfId="0" applyFill="1" applyBorder="1" applyAlignment="1">
      <alignment horizontal="center"/>
    </xf>
    <xf numFmtId="0" fontId="0" fillId="2" borderId="6" xfId="0" applyFill="1" applyBorder="1" applyAlignment="1">
      <alignment horizontal="center"/>
    </xf>
    <xf numFmtId="0" fontId="0" fillId="2" borderId="0" xfId="0" applyFill="1" applyBorder="1" applyAlignment="1">
      <alignment horizontal="center"/>
    </xf>
    <xf numFmtId="0" fontId="0" fillId="2" borderId="8" xfId="0" applyFill="1" applyBorder="1" applyAlignment="1">
      <alignment horizontal="center"/>
    </xf>
    <xf numFmtId="0" fontId="0" fillId="2" borderId="9" xfId="0" applyFill="1" applyBorder="1" applyAlignment="1">
      <alignment horizontal="center"/>
    </xf>
    <xf numFmtId="0" fontId="11" fillId="8" borderId="11" xfId="0" applyFont="1" applyFill="1" applyBorder="1"/>
    <xf numFmtId="0" fontId="11" fillId="8" borderId="12" xfId="0" applyFont="1" applyFill="1" applyBorder="1"/>
    <xf numFmtId="0" fontId="11" fillId="8" borderId="13" xfId="0" applyFont="1" applyFill="1" applyBorder="1"/>
    <xf numFmtId="0" fontId="12" fillId="0" borderId="0" xfId="0" applyFont="1"/>
    <xf numFmtId="0" fontId="0" fillId="20" borderId="0" xfId="0" applyFill="1"/>
    <xf numFmtId="0" fontId="0" fillId="20" borderId="0" xfId="0" applyFill="1" applyAlignment="1">
      <alignment horizontal="center"/>
    </xf>
    <xf numFmtId="14" fontId="0" fillId="0" borderId="0" xfId="0" applyNumberFormat="1"/>
    <xf numFmtId="0" fontId="15" fillId="21" borderId="1" xfId="0" applyFont="1" applyFill="1" applyBorder="1" applyAlignment="1">
      <alignment horizontal="center"/>
    </xf>
    <xf numFmtId="0" fontId="16" fillId="0" borderId="0" xfId="0" applyFont="1"/>
    <xf numFmtId="0" fontId="17" fillId="21" borderId="14" xfId="0" applyFont="1" applyFill="1" applyBorder="1"/>
    <xf numFmtId="0" fontId="0" fillId="22" borderId="1" xfId="0" applyFill="1" applyBorder="1" applyAlignment="1">
      <alignment horizontal="center"/>
    </xf>
    <xf numFmtId="11" fontId="0" fillId="0" borderId="0" xfId="0" applyNumberFormat="1"/>
    <xf numFmtId="0" fontId="17" fillId="21" borderId="0" xfId="0" applyFont="1" applyFill="1"/>
    <xf numFmtId="0" fontId="0" fillId="14" borderId="1" xfId="0" applyFill="1" applyBorder="1" applyAlignment="1">
      <alignment horizontal="center"/>
    </xf>
    <xf numFmtId="0" fontId="16" fillId="0" borderId="0" xfId="0" applyFont="1" applyAlignment="1">
      <alignment horizontal="center"/>
    </xf>
    <xf numFmtId="0" fontId="0" fillId="3" borderId="1" xfId="0" applyFill="1" applyBorder="1" applyAlignment="1">
      <alignment horizontal="center"/>
    </xf>
    <xf numFmtId="0" fontId="16" fillId="0" borderId="1" xfId="0" applyFont="1" applyBorder="1" applyAlignment="1">
      <alignment horizontal="center"/>
    </xf>
    <xf numFmtId="0" fontId="0" fillId="23" borderId="0" xfId="0" applyFill="1"/>
    <xf numFmtId="1" fontId="0" fillId="23" borderId="0" xfId="0" applyNumberFormat="1" applyFill="1"/>
    <xf numFmtId="2" fontId="0" fillId="23" borderId="0" xfId="0" applyNumberFormat="1" applyFill="1"/>
    <xf numFmtId="2" fontId="0" fillId="19" borderId="0" xfId="0" applyNumberFormat="1" applyFill="1"/>
    <xf numFmtId="167" fontId="0" fillId="9" borderId="0" xfId="0" applyNumberFormat="1" applyFill="1"/>
    <xf numFmtId="167" fontId="0" fillId="17" borderId="0" xfId="0" applyNumberFormat="1" applyFill="1"/>
    <xf numFmtId="0" fontId="0" fillId="25" borderId="0" xfId="0" applyFill="1"/>
    <xf numFmtId="0" fontId="14" fillId="25" borderId="0" xfId="0" applyFont="1" applyFill="1"/>
    <xf numFmtId="0" fontId="16" fillId="25" borderId="15" xfId="0" applyFont="1" applyFill="1" applyBorder="1" applyAlignment="1">
      <alignment horizontal="center"/>
    </xf>
    <xf numFmtId="0" fontId="16" fillId="25" borderId="0" xfId="0" applyFont="1" applyFill="1"/>
    <xf numFmtId="0" fontId="16" fillId="26" borderId="16" xfId="0" applyFont="1" applyFill="1" applyBorder="1" applyAlignment="1">
      <alignment horizontal="center"/>
    </xf>
    <xf numFmtId="0" fontId="16" fillId="26" borderId="0" xfId="0" applyFont="1" applyFill="1" applyAlignment="1">
      <alignment horizontal="center"/>
    </xf>
    <xf numFmtId="0" fontId="0" fillId="26" borderId="0" xfId="0" applyFill="1" applyAlignment="1">
      <alignment horizontal="center"/>
    </xf>
    <xf numFmtId="0" fontId="16" fillId="26" borderId="17" xfId="0" applyFont="1" applyFill="1" applyBorder="1" applyAlignment="1">
      <alignment horizontal="center"/>
    </xf>
    <xf numFmtId="0" fontId="0" fillId="26" borderId="17" xfId="0" applyFill="1" applyBorder="1" applyAlignment="1">
      <alignment horizontal="center"/>
    </xf>
    <xf numFmtId="2" fontId="16" fillId="26" borderId="0" xfId="0" applyNumberFormat="1" applyFont="1" applyFill="1" applyAlignment="1">
      <alignment horizontal="center"/>
    </xf>
    <xf numFmtId="0" fontId="0" fillId="27" borderId="4" xfId="0" applyFill="1" applyBorder="1"/>
    <xf numFmtId="0" fontId="14" fillId="27" borderId="4" xfId="0" applyFont="1" applyFill="1" applyBorder="1"/>
    <xf numFmtId="0" fontId="0" fillId="27" borderId="5" xfId="0" applyFill="1" applyBorder="1"/>
    <xf numFmtId="0" fontId="0" fillId="27" borderId="0" xfId="0" applyFill="1"/>
    <xf numFmtId="0" fontId="0" fillId="27" borderId="7" xfId="0" applyFill="1" applyBorder="1"/>
    <xf numFmtId="167" fontId="0" fillId="26" borderId="0" xfId="0" applyNumberFormat="1" applyFill="1"/>
    <xf numFmtId="167" fontId="0" fillId="28" borderId="0" xfId="0" applyNumberFormat="1" applyFill="1"/>
    <xf numFmtId="0" fontId="0" fillId="27" borderId="9" xfId="0" applyFill="1" applyBorder="1"/>
    <xf numFmtId="0" fontId="0" fillId="27" borderId="10" xfId="0" applyFill="1" applyBorder="1"/>
    <xf numFmtId="11" fontId="0" fillId="9" borderId="0" xfId="0" applyNumberFormat="1" applyFill="1"/>
    <xf numFmtId="11" fontId="0" fillId="14" borderId="0" xfId="0" applyNumberFormat="1" applyFill="1"/>
    <xf numFmtId="11" fontId="0" fillId="24" borderId="0" xfId="0" applyNumberFormat="1" applyFill="1"/>
    <xf numFmtId="2" fontId="0" fillId="6" borderId="0" xfId="0" applyNumberFormat="1" applyFill="1"/>
    <xf numFmtId="0" fontId="0" fillId="11" borderId="1" xfId="0" applyFill="1" applyBorder="1" applyAlignment="1">
      <alignment horizontal="center"/>
    </xf>
    <xf numFmtId="0" fontId="0" fillId="11" borderId="17" xfId="0" applyFill="1" applyBorder="1" applyAlignment="1">
      <alignment horizontal="center"/>
    </xf>
    <xf numFmtId="2" fontId="0" fillId="11" borderId="18" xfId="0" applyNumberFormat="1" applyFill="1" applyBorder="1" applyAlignment="1">
      <alignment horizontal="center"/>
    </xf>
    <xf numFmtId="2" fontId="0" fillId="28" borderId="0" xfId="0" applyNumberFormat="1" applyFill="1"/>
    <xf numFmtId="0" fontId="16" fillId="25" borderId="15" xfId="0" applyFont="1" applyFill="1" applyBorder="1"/>
    <xf numFmtId="0" fontId="0" fillId="26" borderId="0" xfId="0" applyFill="1"/>
    <xf numFmtId="11" fontId="0" fillId="26" borderId="0" xfId="0" applyNumberFormat="1" applyFill="1"/>
    <xf numFmtId="165" fontId="0" fillId="14" borderId="0" xfId="0" applyNumberFormat="1" applyFill="1"/>
    <xf numFmtId="0" fontId="0" fillId="17" borderId="17" xfId="0" applyFill="1" applyBorder="1" applyAlignment="1">
      <alignment horizontal="center"/>
    </xf>
    <xf numFmtId="165" fontId="0" fillId="17" borderId="18" xfId="0" applyNumberFormat="1" applyFill="1" applyBorder="1" applyAlignment="1">
      <alignment horizontal="center"/>
    </xf>
    <xf numFmtId="0" fontId="0" fillId="17" borderId="0" xfId="0" applyFill="1" applyBorder="1" applyAlignment="1">
      <alignment horizontal="center"/>
    </xf>
    <xf numFmtId="165" fontId="0" fillId="17" borderId="2" xfId="0" applyNumberFormat="1" applyFill="1" applyBorder="1" applyAlignment="1">
      <alignment horizontal="center"/>
    </xf>
    <xf numFmtId="1" fontId="0" fillId="17" borderId="18" xfId="0" applyNumberFormat="1" applyFill="1" applyBorder="1" applyAlignment="1">
      <alignment horizontal="center"/>
    </xf>
    <xf numFmtId="0" fontId="0" fillId="0" borderId="17" xfId="0" applyBorder="1"/>
    <xf numFmtId="0" fontId="0" fillId="4" borderId="0" xfId="0" applyFill="1" applyBorder="1" applyAlignment="1">
      <alignment horizontal="center"/>
    </xf>
    <xf numFmtId="0" fontId="0" fillId="5" borderId="0" xfId="0" applyFill="1" applyBorder="1"/>
    <xf numFmtId="166" fontId="0" fillId="12" borderId="0" xfId="0" applyNumberFormat="1" applyFill="1" applyBorder="1"/>
    <xf numFmtId="0" fontId="0" fillId="0" borderId="19" xfId="0" applyBorder="1"/>
    <xf numFmtId="0" fontId="0" fillId="5" borderId="19" xfId="0" applyFill="1" applyBorder="1"/>
    <xf numFmtId="166" fontId="0" fillId="12" borderId="19" xfId="0" applyNumberFormat="1" applyFill="1" applyBorder="1"/>
    <xf numFmtId="164" fontId="0" fillId="12" borderId="19" xfId="0" applyNumberFormat="1" applyFill="1" applyBorder="1"/>
    <xf numFmtId="0" fontId="17" fillId="21" borderId="0" xfId="0" applyFont="1" applyFill="1" applyBorder="1"/>
    <xf numFmtId="0" fontId="19" fillId="27" borderId="0" xfId="0" applyFont="1" applyFill="1"/>
    <xf numFmtId="0" fontId="4" fillId="27" borderId="0" xfId="0" applyFont="1" applyFill="1"/>
    <xf numFmtId="0" fontId="0" fillId="0" borderId="0" xfId="0" applyAlignment="1">
      <alignment horizontal="right"/>
    </xf>
    <xf numFmtId="0" fontId="0" fillId="0" borderId="0" xfId="0" applyAlignment="1">
      <alignment horizontal="left"/>
    </xf>
    <xf numFmtId="0" fontId="0" fillId="30" borderId="0" xfId="0" applyFill="1"/>
    <xf numFmtId="0" fontId="2" fillId="30" borderId="0" xfId="0" applyFont="1" applyFill="1" applyAlignment="1">
      <alignment horizontal="left"/>
    </xf>
    <xf numFmtId="0" fontId="0" fillId="29" borderId="1" xfId="0" applyFill="1" applyBorder="1" applyAlignment="1">
      <alignment horizontal="center"/>
    </xf>
    <xf numFmtId="166" fontId="0" fillId="29" borderId="1" xfId="0" applyNumberFormat="1" applyFill="1" applyBorder="1" applyAlignment="1">
      <alignment horizontal="center"/>
    </xf>
    <xf numFmtId="0" fontId="0" fillId="16" borderId="1" xfId="0" applyFill="1" applyBorder="1" applyAlignment="1">
      <alignment horizontal="center"/>
    </xf>
    <xf numFmtId="165" fontId="0" fillId="29" borderId="1" xfId="0" applyNumberFormat="1" applyFill="1" applyBorder="1" applyAlignment="1">
      <alignment horizontal="center"/>
    </xf>
    <xf numFmtId="2" fontId="0" fillId="17" borderId="18" xfId="0" applyNumberFormat="1" applyFill="1" applyBorder="1" applyAlignment="1">
      <alignment horizontal="center"/>
    </xf>
    <xf numFmtId="0" fontId="22" fillId="16" borderId="1" xfId="0" applyFont="1" applyFill="1" applyBorder="1" applyAlignment="1">
      <alignment horizontal="center"/>
    </xf>
    <xf numFmtId="0" fontId="0" fillId="31" borderId="3" xfId="0" applyFill="1" applyBorder="1"/>
    <xf numFmtId="0" fontId="0" fillId="31" borderId="4" xfId="0" applyFill="1" applyBorder="1"/>
    <xf numFmtId="0" fontId="0" fillId="31" borderId="6" xfId="0" applyFill="1" applyBorder="1"/>
    <xf numFmtId="0" fontId="0" fillId="31" borderId="0" xfId="0" applyFill="1" applyBorder="1"/>
    <xf numFmtId="0" fontId="0" fillId="31" borderId="7" xfId="0" applyFill="1" applyBorder="1"/>
    <xf numFmtId="0" fontId="0" fillId="31" borderId="8" xfId="0" applyFill="1" applyBorder="1"/>
    <xf numFmtId="0" fontId="0" fillId="31" borderId="9" xfId="0" applyFill="1" applyBorder="1"/>
    <xf numFmtId="0" fontId="0" fillId="31" borderId="10" xfId="0" applyFill="1" applyBorder="1"/>
    <xf numFmtId="0" fontId="0" fillId="31" borderId="20" xfId="0" applyFill="1" applyBorder="1" applyAlignment="1">
      <alignment horizontal="center"/>
    </xf>
    <xf numFmtId="0" fontId="0" fillId="29" borderId="0" xfId="0" applyFill="1"/>
    <xf numFmtId="0" fontId="0" fillId="15" borderId="19" xfId="0" applyFill="1" applyBorder="1"/>
    <xf numFmtId="0" fontId="0" fillId="15" borderId="0" xfId="0" applyFill="1" applyBorder="1"/>
    <xf numFmtId="0" fontId="0" fillId="15" borderId="17" xfId="0" applyFill="1" applyBorder="1"/>
    <xf numFmtId="0" fontId="18" fillId="15" borderId="19" xfId="0" applyFont="1" applyFill="1" applyBorder="1"/>
    <xf numFmtId="0" fontId="0" fillId="15" borderId="0" xfId="0" applyFill="1" applyBorder="1" applyAlignment="1">
      <alignment horizontal="center"/>
    </xf>
    <xf numFmtId="165" fontId="0" fillId="14" borderId="19" xfId="0" applyNumberFormat="1" applyFill="1" applyBorder="1" applyAlignment="1">
      <alignment horizontal="center"/>
    </xf>
    <xf numFmtId="165" fontId="0" fillId="14" borderId="0" xfId="0" applyNumberFormat="1" applyFill="1" applyBorder="1" applyAlignment="1">
      <alignment horizontal="center"/>
    </xf>
    <xf numFmtId="0" fontId="0" fillId="14" borderId="19" xfId="0" applyFill="1" applyBorder="1" applyAlignment="1">
      <alignment horizontal="center"/>
    </xf>
    <xf numFmtId="0" fontId="0" fillId="32" borderId="19" xfId="0" applyFill="1" applyBorder="1"/>
    <xf numFmtId="0" fontId="0" fillId="32" borderId="0" xfId="0" applyFill="1" applyBorder="1"/>
    <xf numFmtId="0" fontId="0" fillId="33" borderId="0" xfId="0" applyFill="1" applyBorder="1"/>
    <xf numFmtId="0" fontId="0" fillId="33" borderId="17" xfId="0" applyFill="1" applyBorder="1"/>
    <xf numFmtId="0" fontId="0" fillId="18" borderId="19" xfId="0" applyFill="1" applyBorder="1"/>
    <xf numFmtId="0" fontId="0" fillId="29" borderId="17" xfId="0" applyFill="1" applyBorder="1"/>
    <xf numFmtId="0" fontId="0" fillId="12" borderId="17" xfId="0" applyFill="1" applyBorder="1"/>
    <xf numFmtId="0" fontId="0" fillId="12" borderId="19" xfId="0" applyFill="1" applyBorder="1"/>
    <xf numFmtId="0" fontId="0" fillId="12" borderId="0" xfId="0" applyFill="1" applyBorder="1"/>
    <xf numFmtId="166" fontId="23" fillId="29" borderId="3" xfId="0" applyNumberFormat="1" applyFont="1" applyFill="1" applyBorder="1"/>
    <xf numFmtId="166" fontId="23" fillId="29" borderId="5" xfId="0" applyNumberFormat="1" applyFont="1" applyFill="1" applyBorder="1"/>
    <xf numFmtId="166" fontId="23" fillId="29" borderId="6" xfId="0" applyNumberFormat="1" applyFont="1" applyFill="1" applyBorder="1"/>
    <xf numFmtId="166" fontId="23" fillId="29" borderId="7" xfId="0" applyNumberFormat="1" applyFont="1" applyFill="1" applyBorder="1"/>
    <xf numFmtId="166" fontId="23" fillId="29" borderId="8" xfId="0" applyNumberFormat="1" applyFont="1" applyFill="1" applyBorder="1"/>
    <xf numFmtId="166" fontId="23" fillId="29" borderId="10" xfId="0" applyNumberFormat="1" applyFont="1" applyFill="1" applyBorder="1"/>
    <xf numFmtId="0" fontId="3" fillId="15" borderId="19" xfId="0" applyFont="1" applyFill="1" applyBorder="1"/>
    <xf numFmtId="0" fontId="3" fillId="29" borderId="0" xfId="0" applyFont="1" applyFill="1"/>
    <xf numFmtId="0" fontId="0" fillId="34" borderId="1" xfId="0" applyFill="1" applyBorder="1" applyAlignment="1">
      <alignment horizontal="center"/>
    </xf>
    <xf numFmtId="11" fontId="0" fillId="17" borderId="18" xfId="0" applyNumberFormat="1" applyFill="1" applyBorder="1" applyAlignment="1">
      <alignment horizontal="center"/>
    </xf>
    <xf numFmtId="0" fontId="0" fillId="35" borderId="0" xfId="0" applyFill="1"/>
    <xf numFmtId="0" fontId="0" fillId="35" borderId="17" xfId="0" applyFill="1" applyBorder="1" applyAlignment="1">
      <alignment horizontal="center"/>
    </xf>
    <xf numFmtId="165" fontId="0" fillId="35" borderId="18" xfId="0" applyNumberFormat="1" applyFill="1" applyBorder="1" applyAlignment="1">
      <alignment horizontal="center"/>
    </xf>
    <xf numFmtId="0" fontId="0" fillId="35" borderId="0" xfId="0" applyFill="1" applyBorder="1" applyAlignment="1">
      <alignment horizontal="center"/>
    </xf>
    <xf numFmtId="165" fontId="0" fillId="35" borderId="2" xfId="0" applyNumberFormat="1" applyFill="1" applyBorder="1" applyAlignment="1">
      <alignment horizontal="center"/>
    </xf>
    <xf numFmtId="1" fontId="0" fillId="35" borderId="18" xfId="0" applyNumberFormat="1" applyFill="1" applyBorder="1" applyAlignment="1">
      <alignment horizontal="center"/>
    </xf>
    <xf numFmtId="0" fontId="26" fillId="16" borderId="1" xfId="0" applyFont="1" applyFill="1" applyBorder="1" applyAlignment="1">
      <alignment horizontal="center"/>
    </xf>
    <xf numFmtId="0" fontId="0" fillId="19" borderId="1" xfId="0" applyFill="1" applyBorder="1" applyAlignment="1">
      <alignment horizontal="center"/>
    </xf>
    <xf numFmtId="166" fontId="0" fillId="0" borderId="0" xfId="0" applyNumberFormat="1"/>
    <xf numFmtId="0" fontId="27" fillId="16" borderId="1" xfId="0" applyFont="1" applyFill="1" applyBorder="1" applyAlignment="1">
      <alignment horizontal="center"/>
    </xf>
    <xf numFmtId="0" fontId="29" fillId="29" borderId="19" xfId="0" applyFont="1" applyFill="1" applyBorder="1"/>
    <xf numFmtId="0" fontId="29" fillId="29" borderId="0" xfId="0" applyFont="1" applyFill="1" applyBorder="1"/>
    <xf numFmtId="0" fontId="29" fillId="29" borderId="0" xfId="0" applyFont="1" applyFill="1" applyBorder="1" applyAlignment="1">
      <alignment horizontal="center"/>
    </xf>
    <xf numFmtId="166" fontId="29" fillId="29" borderId="19" xfId="0" applyNumberFormat="1" applyFont="1" applyFill="1" applyBorder="1"/>
    <xf numFmtId="165" fontId="29" fillId="29" borderId="0" xfId="0" applyNumberFormat="1" applyFont="1" applyFill="1" applyBorder="1" applyAlignment="1">
      <alignment horizontal="center"/>
    </xf>
    <xf numFmtId="166" fontId="29" fillId="29" borderId="0" xfId="0" applyNumberFormat="1" applyFont="1" applyFill="1" applyBorder="1" applyAlignment="1">
      <alignment horizontal="center"/>
    </xf>
    <xf numFmtId="165" fontId="0" fillId="15" borderId="0" xfId="0" applyNumberFormat="1" applyFill="1" applyBorder="1"/>
    <xf numFmtId="0" fontId="0" fillId="14" borderId="19" xfId="0" applyFill="1" applyBorder="1" applyAlignment="1">
      <alignment horizontal="left"/>
    </xf>
    <xf numFmtId="0" fontId="18" fillId="14" borderId="19" xfId="0" applyFont="1" applyFill="1" applyBorder="1" applyAlignment="1">
      <alignment horizontal="left"/>
    </xf>
    <xf numFmtId="165" fontId="0" fillId="7" borderId="1" xfId="0" applyNumberFormat="1" applyFill="1" applyBorder="1" applyAlignment="1">
      <alignment horizontal="center"/>
    </xf>
    <xf numFmtId="1" fontId="0" fillId="4" borderId="1" xfId="0" applyNumberFormat="1" applyFill="1" applyBorder="1" applyAlignment="1">
      <alignment horizontal="center"/>
    </xf>
    <xf numFmtId="165" fontId="0" fillId="3" borderId="1" xfId="0" applyNumberFormat="1" applyFill="1" applyBorder="1" applyAlignment="1">
      <alignment horizontal="center"/>
    </xf>
    <xf numFmtId="165" fontId="0" fillId="0" borderId="1" xfId="0" applyNumberFormat="1" applyBorder="1"/>
    <xf numFmtId="1" fontId="0" fillId="12" borderId="1" xfId="0" applyNumberFormat="1" applyFill="1" applyBorder="1" applyAlignment="1">
      <alignment horizontal="center"/>
    </xf>
    <xf numFmtId="166" fontId="0" fillId="0" borderId="1" xfId="0" applyNumberFormat="1" applyBorder="1"/>
    <xf numFmtId="0" fontId="30" fillId="29" borderId="0" xfId="0" applyFont="1" applyFill="1" applyBorder="1" applyAlignment="1">
      <alignment horizontal="center"/>
    </xf>
    <xf numFmtId="0" fontId="29" fillId="29" borderId="0" xfId="0" applyFont="1" applyFill="1" applyBorder="1" applyAlignment="1">
      <alignment horizontal="left"/>
    </xf>
    <xf numFmtId="0" fontId="0" fillId="12" borderId="21" xfId="0" applyFill="1" applyBorder="1"/>
    <xf numFmtId="0" fontId="0" fillId="12" borderId="16" xfId="0" applyFill="1" applyBorder="1"/>
    <xf numFmtId="166" fontId="0" fillId="12" borderId="23" xfId="0" applyNumberFormat="1" applyFill="1" applyBorder="1"/>
    <xf numFmtId="0" fontId="0" fillId="12" borderId="24" xfId="0" applyFill="1" applyBorder="1"/>
    <xf numFmtId="0" fontId="0" fillId="12" borderId="22" xfId="0" applyFill="1" applyBorder="1"/>
    <xf numFmtId="165" fontId="0" fillId="12" borderId="19" xfId="0" applyNumberFormat="1" applyFill="1" applyBorder="1"/>
    <xf numFmtId="0" fontId="0" fillId="12" borderId="15" xfId="0" applyFill="1" applyBorder="1"/>
    <xf numFmtId="165" fontId="0" fillId="15" borderId="0" xfId="0" applyNumberFormat="1" applyFill="1"/>
    <xf numFmtId="0" fontId="31" fillId="15" borderId="0" xfId="0" applyFont="1" applyFill="1"/>
    <xf numFmtId="168" fontId="0" fillId="15" borderId="0" xfId="0" applyNumberFormat="1" applyFill="1"/>
    <xf numFmtId="2" fontId="0" fillId="15" borderId="0" xfId="0" applyNumberFormat="1" applyFill="1"/>
    <xf numFmtId="0" fontId="0" fillId="15" borderId="0" xfId="0" applyFont="1" applyFill="1"/>
    <xf numFmtId="165" fontId="0" fillId="34" borderId="1" xfId="0" applyNumberFormat="1" applyFill="1" applyBorder="1" applyAlignment="1">
      <alignment horizontal="center"/>
    </xf>
    <xf numFmtId="2" fontId="0" fillId="34" borderId="1" xfId="0" applyNumberFormat="1" applyFill="1" applyBorder="1" applyAlignment="1">
      <alignment horizontal="center"/>
    </xf>
    <xf numFmtId="165" fontId="0" fillId="34" borderId="1" xfId="0" applyNumberFormat="1" applyFill="1" applyBorder="1"/>
    <xf numFmtId="0" fontId="24" fillId="31" borderId="0" xfId="0" applyFont="1" applyFill="1" applyBorder="1" applyAlignment="1">
      <alignment horizontal="center"/>
    </xf>
  </cellXfs>
  <cellStyles count="2">
    <cellStyle name="Normal" xfId="0" builtinId="0"/>
    <cellStyle name="Percent" xfId="1" builtinId="5"/>
  </cellStyles>
  <dxfs count="0"/>
  <tableStyles count="0" defaultTableStyle="TableStyleMedium2" defaultPivotStyle="PivotStyleLight16"/>
  <colors>
    <mruColors>
      <color rgb="FFFFCC99"/>
      <color rgb="FFFFCCFF"/>
      <color rgb="FFFFCCCC"/>
      <color rgb="FFFFFF99"/>
      <color rgb="FFCCCCFF"/>
      <color rgb="FFFF9999"/>
      <color rgb="FFFF66CC"/>
      <color rgb="FFFF99FF"/>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microsoft.com/office/2006/relationships/vbaProject" Target="vbaProject.bin"/><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5.xml"/><Relationship Id="rId2" Type="http://schemas.microsoft.com/office/2011/relationships/chartColorStyle" Target="colors13.xml"/><Relationship Id="rId1" Type="http://schemas.microsoft.com/office/2011/relationships/chartStyle" Target="style13.xml"/></Relationships>
</file>

<file path=xl/charts/_rels/chart2.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3.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Ex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Ex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Ex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Ex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Ex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Ex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Ex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Ex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Ex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Ex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Ex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Ex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Plume centerline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smoothMarker"/>
        <c:varyColors val="0"/>
        <c:ser>
          <c:idx val="0"/>
          <c:order val="0"/>
          <c:spPr>
            <a:ln w="19050" cap="rnd">
              <a:solidFill>
                <a:schemeClr val="accent1"/>
              </a:solidFill>
              <a:round/>
            </a:ln>
            <a:effectLst/>
          </c:spPr>
          <c:marker>
            <c:symbol val="none"/>
          </c:marker>
          <c:xVal>
            <c:numRef>
              <c:f>Exercise3!$B$9:$R$9</c:f>
              <c:numCache>
                <c:formatCode>General</c:formatCode>
                <c:ptCount val="17"/>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numCache>
            </c:numRef>
          </c:xVal>
          <c:yVal>
            <c:numRef>
              <c:f>Exercise3!$B$18:$R$18</c:f>
              <c:numCache>
                <c:formatCode>General</c:formatCode>
                <c:ptCount val="17"/>
                <c:pt idx="0">
                  <c:v>1</c:v>
                </c:pt>
                <c:pt idx="1">
                  <c:v>0.50100066885061634</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yVal>
          <c:smooth val="1"/>
          <c:extLst>
            <c:ext xmlns:c16="http://schemas.microsoft.com/office/drawing/2014/chart" uri="{C3380CC4-5D6E-409C-BE32-E72D297353CC}">
              <c16:uniqueId val="{00000000-8B63-45C4-9DF2-2AAB5681F1A4}"/>
            </c:ext>
          </c:extLst>
        </c:ser>
        <c:dLbls>
          <c:showLegendKey val="0"/>
          <c:showVal val="0"/>
          <c:showCatName val="0"/>
          <c:showSerName val="0"/>
          <c:showPercent val="0"/>
          <c:showBubbleSize val="0"/>
        </c:dLbls>
        <c:axId val="1048591903"/>
        <c:axId val="1195426143"/>
      </c:scatterChart>
      <c:valAx>
        <c:axId val="1048591903"/>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Distance (m)</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95426143"/>
        <c:crosses val="autoZero"/>
        <c:crossBetween val="midCat"/>
      </c:valAx>
      <c:valAx>
        <c:axId val="1195426143"/>
        <c:scaling>
          <c:orientation val="minMax"/>
          <c:max val="1"/>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Concentration, C/Co)</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48591903"/>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userShapes r:id="rId3"/>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Plume breakthrough</a:t>
            </a:r>
            <a:r>
              <a:rPr lang="en-US" baseline="0"/>
              <a:t> at 10 m</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30952243825397"/>
          <c:y val="0.17597558533625826"/>
          <c:w val="0.7511068243318576"/>
          <c:h val="0.61335043365989828"/>
        </c:manualLayout>
      </c:layout>
      <c:scatterChart>
        <c:scatterStyle val="smoothMarker"/>
        <c:varyColors val="0"/>
        <c:ser>
          <c:idx val="0"/>
          <c:order val="0"/>
          <c:tx>
            <c:strRef>
              <c:f>Exercise3!$AI$3</c:f>
              <c:strCache>
                <c:ptCount val="1"/>
                <c:pt idx="0">
                  <c:v>Center</c:v>
                </c:pt>
              </c:strCache>
            </c:strRef>
          </c:tx>
          <c:spPr>
            <a:ln w="19050" cap="rnd">
              <a:solidFill>
                <a:srgbClr val="FF0000"/>
              </a:solidFill>
              <a:round/>
            </a:ln>
            <a:effectLst/>
          </c:spPr>
          <c:marker>
            <c:symbol val="none"/>
          </c:marker>
          <c:xVal>
            <c:numRef>
              <c:f>Exercise3!$AH$4:$AH$900</c:f>
              <c:numCache>
                <c:formatCode>General</c:formatCode>
                <c:ptCount val="897"/>
              </c:numCache>
            </c:numRef>
          </c:xVal>
          <c:yVal>
            <c:numRef>
              <c:f>Exercise3!$AI$4:$AI$900</c:f>
              <c:numCache>
                <c:formatCode>General</c:formatCode>
                <c:ptCount val="897"/>
              </c:numCache>
            </c:numRef>
          </c:yVal>
          <c:smooth val="1"/>
          <c:extLst>
            <c:ext xmlns:c16="http://schemas.microsoft.com/office/drawing/2014/chart" uri="{C3380CC4-5D6E-409C-BE32-E72D297353CC}">
              <c16:uniqueId val="{00000000-E84B-4F2B-8E33-B6EEF9115109}"/>
            </c:ext>
          </c:extLst>
        </c:ser>
        <c:dLbls>
          <c:showLegendKey val="0"/>
          <c:showVal val="0"/>
          <c:showCatName val="0"/>
          <c:showSerName val="0"/>
          <c:showPercent val="0"/>
          <c:showBubbleSize val="0"/>
        </c:dLbls>
        <c:axId val="1048591903"/>
        <c:axId val="1195426143"/>
      </c:scatterChart>
      <c:scatterChart>
        <c:scatterStyle val="smoothMarker"/>
        <c:varyColors val="0"/>
        <c:ser>
          <c:idx val="1"/>
          <c:order val="1"/>
          <c:tx>
            <c:strRef>
              <c:f>Exercise3!$AJ$3</c:f>
              <c:strCache>
                <c:ptCount val="1"/>
                <c:pt idx="0">
                  <c:v>Off-Cntr</c:v>
                </c:pt>
              </c:strCache>
            </c:strRef>
          </c:tx>
          <c:spPr>
            <a:ln w="19050" cap="rnd">
              <a:solidFill>
                <a:srgbClr val="7030A0"/>
              </a:solidFill>
              <a:round/>
            </a:ln>
            <a:effectLst/>
          </c:spPr>
          <c:marker>
            <c:symbol val="none"/>
          </c:marker>
          <c:xVal>
            <c:numRef>
              <c:f>Exercise3!$AH$4:$AH$900</c:f>
              <c:numCache>
                <c:formatCode>General</c:formatCode>
                <c:ptCount val="897"/>
              </c:numCache>
            </c:numRef>
          </c:xVal>
          <c:yVal>
            <c:numRef>
              <c:f>Exercise3!$AJ$4:$AJ$900</c:f>
              <c:numCache>
                <c:formatCode>General</c:formatCode>
                <c:ptCount val="897"/>
              </c:numCache>
            </c:numRef>
          </c:yVal>
          <c:smooth val="1"/>
          <c:extLst>
            <c:ext xmlns:c16="http://schemas.microsoft.com/office/drawing/2014/chart" uri="{C3380CC4-5D6E-409C-BE32-E72D297353CC}">
              <c16:uniqueId val="{00000001-E84B-4F2B-8E33-B6EEF9115109}"/>
            </c:ext>
          </c:extLst>
        </c:ser>
        <c:dLbls>
          <c:showLegendKey val="0"/>
          <c:showVal val="0"/>
          <c:showCatName val="0"/>
          <c:showSerName val="0"/>
          <c:showPercent val="0"/>
          <c:showBubbleSize val="0"/>
        </c:dLbls>
        <c:axId val="1195422815"/>
        <c:axId val="1195426975"/>
      </c:scatterChart>
      <c:valAx>
        <c:axId val="1048591903"/>
        <c:scaling>
          <c:orientation val="minMax"/>
          <c:max val="75"/>
          <c:min val="0"/>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Time</a:t>
                </a:r>
                <a:r>
                  <a:rPr lang="en-US" baseline="0"/>
                  <a:t> (days)</a:t>
                </a:r>
                <a:endParaRPr lang="en-US"/>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95426143"/>
        <c:crosses val="autoZero"/>
        <c:crossBetween val="midCat"/>
        <c:majorUnit val="5"/>
      </c:valAx>
      <c:valAx>
        <c:axId val="1195426143"/>
        <c:scaling>
          <c:orientation val="minMax"/>
          <c:max val="1"/>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Concentration, C/Co)</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48591903"/>
        <c:crosses val="autoZero"/>
        <c:crossBetween val="midCat"/>
      </c:valAx>
      <c:valAx>
        <c:axId val="1195426975"/>
        <c:scaling>
          <c:orientation val="minMax"/>
        </c:scaling>
        <c:delete val="0"/>
        <c:axPos val="r"/>
        <c:numFmt formatCode="General" sourceLinked="1"/>
        <c:majorTickMark val="out"/>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95422815"/>
        <c:crosses val="max"/>
        <c:crossBetween val="midCat"/>
      </c:valAx>
      <c:valAx>
        <c:axId val="1195422815"/>
        <c:scaling>
          <c:orientation val="minMax"/>
        </c:scaling>
        <c:delete val="1"/>
        <c:axPos val="b"/>
        <c:numFmt formatCode="General" sourceLinked="1"/>
        <c:majorTickMark val="out"/>
        <c:minorTickMark val="none"/>
        <c:tickLblPos val="nextTo"/>
        <c:crossAx val="1195426975"/>
        <c:crosses val="autoZero"/>
        <c:crossBetween val="midCat"/>
      </c:valAx>
      <c:spPr>
        <a:noFill/>
        <a:ln>
          <a:noFill/>
        </a:ln>
        <a:effectLst/>
      </c:spPr>
    </c:plotArea>
    <c:legend>
      <c:legendPos val="r"/>
      <c:layout>
        <c:manualLayout>
          <c:xMode val="edge"/>
          <c:yMode val="edge"/>
          <c:x val="0.66632704711156399"/>
          <c:y val="0.23985524247296724"/>
          <c:w val="0.1662335283785169"/>
          <c:h val="0.16114046613395291"/>
        </c:manualLayout>
      </c:layout>
      <c:overlay val="0"/>
      <c:spPr>
        <a:solidFill>
          <a:schemeClr val="bg1"/>
        </a:solid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Velocity Vectors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0267777721158222"/>
          <c:y val="0.21740631477669065"/>
          <c:w val="0.82761043718939331"/>
          <c:h val="0.70712198711010177"/>
        </c:manualLayout>
      </c:layout>
      <c:scatterChart>
        <c:scatterStyle val="lineMarker"/>
        <c:varyColors val="0"/>
        <c:ser>
          <c:idx val="0"/>
          <c:order val="0"/>
          <c:spPr>
            <a:ln w="25400" cap="rnd">
              <a:noFill/>
              <a:round/>
            </a:ln>
            <a:effectLst/>
          </c:spPr>
          <c:marker>
            <c:symbol val="circle"/>
            <c:size val="8"/>
            <c:spPr>
              <a:solidFill>
                <a:schemeClr val="accent2"/>
              </a:solidFill>
              <a:ln w="9525">
                <a:solidFill>
                  <a:schemeClr val="accent2"/>
                </a:solidFill>
              </a:ln>
              <a:effectLst/>
            </c:spPr>
          </c:marker>
          <c:xVal>
            <c:numRef>
              <c:f>Exercise4!$U$134:$U$138</c:f>
              <c:numCache>
                <c:formatCode>General</c:formatCode>
                <c:ptCount val="5"/>
                <c:pt idx="0">
                  <c:v>0</c:v>
                </c:pt>
                <c:pt idx="1">
                  <c:v>770</c:v>
                </c:pt>
                <c:pt idx="2">
                  <c:v>70</c:v>
                </c:pt>
                <c:pt idx="3">
                  <c:v>840</c:v>
                </c:pt>
                <c:pt idx="4">
                  <c:v>350</c:v>
                </c:pt>
              </c:numCache>
            </c:numRef>
          </c:xVal>
          <c:yVal>
            <c:numRef>
              <c:f>Exercise4!$V$134:$V$138</c:f>
              <c:numCache>
                <c:formatCode>General</c:formatCode>
                <c:ptCount val="5"/>
                <c:pt idx="0">
                  <c:v>700</c:v>
                </c:pt>
                <c:pt idx="1">
                  <c:v>630</c:v>
                </c:pt>
                <c:pt idx="2">
                  <c:v>350</c:v>
                </c:pt>
                <c:pt idx="3">
                  <c:v>770</c:v>
                </c:pt>
                <c:pt idx="4">
                  <c:v>943</c:v>
                </c:pt>
              </c:numCache>
            </c:numRef>
          </c:yVal>
          <c:smooth val="0"/>
          <c:extLst>
            <c:ext xmlns:c16="http://schemas.microsoft.com/office/drawing/2014/chart" uri="{C3380CC4-5D6E-409C-BE32-E72D297353CC}">
              <c16:uniqueId val="{00000000-3A7B-462C-8C2F-DC36BF1B55E5}"/>
            </c:ext>
          </c:extLst>
        </c:ser>
        <c:ser>
          <c:idx val="1"/>
          <c:order val="1"/>
          <c:tx>
            <c:strRef>
              <c:f>Exercise4!$AE$134</c:f>
              <c:strCache>
                <c:ptCount val="1"/>
                <c:pt idx="0">
                  <c:v>6.14E-02</c:v>
                </c:pt>
              </c:strCache>
            </c:strRef>
          </c:tx>
          <c:spPr>
            <a:ln w="25400" cap="rnd">
              <a:solidFill>
                <a:schemeClr val="accent1">
                  <a:shade val="50000"/>
                </a:schemeClr>
              </a:solidFill>
              <a:round/>
            </a:ln>
            <a:effectLst/>
          </c:spPr>
          <c:marker>
            <c:symbol val="none"/>
          </c:marker>
          <c:dLbls>
            <c:dLbl>
              <c:idx val="0"/>
              <c:layout>
                <c:manualLayout>
                  <c:x val="-4.3874930543903755E-2"/>
                  <c:y val="-5.0170761787306783E-2"/>
                </c:manualLayout>
              </c:layout>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17-3A7B-462C-8C2F-DC36BF1B55E5}"/>
                </c:ext>
              </c:extLst>
            </c:dLbl>
            <c:dLbl>
              <c:idx val="1"/>
              <c:delete val="1"/>
              <c:extLst>
                <c:ext xmlns:c15="http://schemas.microsoft.com/office/drawing/2012/chart" uri="{CE6537A1-D6FC-4f65-9D91-7224C49458BB}"/>
                <c:ext xmlns:c16="http://schemas.microsoft.com/office/drawing/2014/chart" uri="{C3380CC4-5D6E-409C-BE32-E72D297353CC}">
                  <c16:uniqueId val="{00000012-3A7B-462C-8C2F-DC36BF1B55E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Exercise4!$R$134:$S$134</c:f>
              <c:numCache>
                <c:formatCode>0.00</c:formatCode>
                <c:ptCount val="2"/>
                <c:pt idx="0" formatCode="General">
                  <c:v>0</c:v>
                </c:pt>
                <c:pt idx="1">
                  <c:v>-67.192458920406594</c:v>
                </c:pt>
              </c:numCache>
            </c:numRef>
          </c:xVal>
          <c:yVal>
            <c:numRef>
              <c:f>Exercise4!$R$135:$S$135</c:f>
              <c:numCache>
                <c:formatCode>0.00</c:formatCode>
                <c:ptCount val="2"/>
                <c:pt idx="0" formatCode="General">
                  <c:v>700</c:v>
                </c:pt>
                <c:pt idx="1">
                  <c:v>700</c:v>
                </c:pt>
              </c:numCache>
            </c:numRef>
          </c:yVal>
          <c:smooth val="0"/>
          <c:extLst>
            <c:ext xmlns:c16="http://schemas.microsoft.com/office/drawing/2014/chart" uri="{C3380CC4-5D6E-409C-BE32-E72D297353CC}">
              <c16:uniqueId val="{00000001-3A7B-462C-8C2F-DC36BF1B55E5}"/>
            </c:ext>
          </c:extLst>
        </c:ser>
        <c:ser>
          <c:idx val="2"/>
          <c:order val="2"/>
          <c:tx>
            <c:strRef>
              <c:f>Exercise4!$AE$140</c:f>
              <c:strCache>
                <c:ptCount val="1"/>
                <c:pt idx="0">
                  <c:v>9.42E-02</c:v>
                </c:pt>
              </c:strCache>
            </c:strRef>
          </c:tx>
          <c:spPr>
            <a:ln w="25400" cap="rnd">
              <a:solidFill>
                <a:schemeClr val="accent1">
                  <a:shade val="50000"/>
                </a:schemeClr>
              </a:solidFill>
              <a:round/>
            </a:ln>
            <a:effectLst/>
          </c:spPr>
          <c:marker>
            <c:symbol val="none"/>
          </c:marker>
          <c:dLbls>
            <c:dLbl>
              <c:idx val="0"/>
              <c:dLblPos val="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11-3A7B-462C-8C2F-DC36BF1B55E5}"/>
                </c:ext>
              </c:extLst>
            </c:dLbl>
            <c:dLbl>
              <c:idx val="1"/>
              <c:delete val="1"/>
              <c:extLst>
                <c:ext xmlns:c15="http://schemas.microsoft.com/office/drawing/2012/chart" uri="{CE6537A1-D6FC-4f65-9D91-7224C49458BB}"/>
                <c:ext xmlns:c16="http://schemas.microsoft.com/office/drawing/2014/chart" uri="{C3380CC4-5D6E-409C-BE32-E72D297353CC}">
                  <c16:uniqueId val="{00000010-3A7B-462C-8C2F-DC36BF1B55E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Exercise4!$R$137:$S$137</c:f>
              <c:numCache>
                <c:formatCode>0.00</c:formatCode>
                <c:ptCount val="2"/>
                <c:pt idx="0" formatCode="General">
                  <c:v>770</c:v>
                </c:pt>
                <c:pt idx="1">
                  <c:v>-871.01878076290836</c:v>
                </c:pt>
              </c:numCache>
            </c:numRef>
          </c:xVal>
          <c:yVal>
            <c:numRef>
              <c:f>Exercise4!$R$138:$S$138</c:f>
              <c:numCache>
                <c:formatCode>0.00</c:formatCode>
                <c:ptCount val="2"/>
                <c:pt idx="0" formatCode="General">
                  <c:v>630</c:v>
                </c:pt>
                <c:pt idx="1">
                  <c:v>-342.24289528693907</c:v>
                </c:pt>
              </c:numCache>
            </c:numRef>
          </c:yVal>
          <c:smooth val="0"/>
          <c:extLst>
            <c:ext xmlns:c16="http://schemas.microsoft.com/office/drawing/2014/chart" uri="{C3380CC4-5D6E-409C-BE32-E72D297353CC}">
              <c16:uniqueId val="{00000002-3A7B-462C-8C2F-DC36BF1B55E5}"/>
            </c:ext>
          </c:extLst>
        </c:ser>
        <c:ser>
          <c:idx val="3"/>
          <c:order val="3"/>
          <c:tx>
            <c:strRef>
              <c:f>Exercise4!$AE$140</c:f>
              <c:strCache>
                <c:ptCount val="1"/>
                <c:pt idx="0">
                  <c:v>9.42E-02</c:v>
                </c:pt>
              </c:strCache>
            </c:strRef>
          </c:tx>
          <c:spPr>
            <a:ln w="25400" cap="rnd">
              <a:solidFill>
                <a:schemeClr val="accent1">
                  <a:shade val="50000"/>
                </a:schemeClr>
              </a:solidFill>
              <a:round/>
            </a:ln>
            <a:effectLst/>
          </c:spPr>
          <c:marker>
            <c:symbol val="none"/>
          </c:marker>
          <c:dLbls>
            <c:dLbl>
              <c:idx val="1"/>
              <c:delete val="1"/>
              <c:extLst>
                <c:ext xmlns:c15="http://schemas.microsoft.com/office/drawing/2012/chart" uri="{CE6537A1-D6FC-4f65-9D91-7224C49458BB}"/>
                <c:ext xmlns:c16="http://schemas.microsoft.com/office/drawing/2014/chart" uri="{C3380CC4-5D6E-409C-BE32-E72D297353CC}">
                  <c16:uniqueId val="{00000019-3A7B-462C-8C2F-DC36BF1B55E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numRef>
              <c:f>Exercise4!$R$140:$S$140</c:f>
              <c:numCache>
                <c:formatCode>0.00</c:formatCode>
                <c:ptCount val="2"/>
                <c:pt idx="0" formatCode="General">
                  <c:v>70</c:v>
                </c:pt>
                <c:pt idx="1">
                  <c:v>-30.925570861480438</c:v>
                </c:pt>
              </c:numCache>
            </c:numRef>
          </c:xVal>
          <c:yVal>
            <c:numRef>
              <c:f>Exercise4!$R$141:$S$141</c:f>
              <c:numCache>
                <c:formatCode>0.00</c:formatCode>
                <c:ptCount val="2"/>
                <c:pt idx="0" formatCode="General">
                  <c:v>350</c:v>
                </c:pt>
                <c:pt idx="1">
                  <c:v>328.67374931829397</c:v>
                </c:pt>
              </c:numCache>
            </c:numRef>
          </c:yVal>
          <c:smooth val="0"/>
          <c:extLst>
            <c:ext xmlns:c16="http://schemas.microsoft.com/office/drawing/2014/chart" uri="{C3380CC4-5D6E-409C-BE32-E72D297353CC}">
              <c16:uniqueId val="{00000003-3A7B-462C-8C2F-DC36BF1B55E5}"/>
            </c:ext>
          </c:extLst>
        </c:ser>
        <c:ser>
          <c:idx val="4"/>
          <c:order val="4"/>
          <c:tx>
            <c:strRef>
              <c:f>Exercise4!$AE$143</c:f>
              <c:strCache>
                <c:ptCount val="1"/>
                <c:pt idx="0">
                  <c:v>9.75E-02</c:v>
                </c:pt>
              </c:strCache>
            </c:strRef>
          </c:tx>
          <c:spPr>
            <a:ln w="25400" cap="rnd">
              <a:solidFill>
                <a:schemeClr val="accent1">
                  <a:shade val="50000"/>
                </a:schemeClr>
              </a:solidFill>
              <a:round/>
            </a:ln>
            <a:effectLst/>
          </c:spPr>
          <c:marker>
            <c:symbol val="none"/>
          </c:marker>
          <c:dLbls>
            <c:dLbl>
              <c:idx val="1"/>
              <c:delete val="1"/>
              <c:extLst>
                <c:ext xmlns:c15="http://schemas.microsoft.com/office/drawing/2012/chart" uri="{CE6537A1-D6FC-4f65-9D91-7224C49458BB}"/>
                <c:ext xmlns:c16="http://schemas.microsoft.com/office/drawing/2014/chart" uri="{C3380CC4-5D6E-409C-BE32-E72D297353CC}">
                  <c16:uniqueId val="{0000001A-3A7B-462C-8C2F-DC36BF1B55E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Exercise4!$R$143:$S$143</c:f>
              <c:numCache>
                <c:formatCode>0.00</c:formatCode>
                <c:ptCount val="2"/>
                <c:pt idx="0" formatCode="General">
                  <c:v>840</c:v>
                </c:pt>
                <c:pt idx="1">
                  <c:v>754.37637485898802</c:v>
                </c:pt>
              </c:numCache>
            </c:numRef>
          </c:xVal>
          <c:yVal>
            <c:numRef>
              <c:f>Exercise4!$R$144:$S$144</c:f>
              <c:numCache>
                <c:formatCode>0.00</c:formatCode>
                <c:ptCount val="2"/>
                <c:pt idx="0" formatCode="General">
                  <c:v>770</c:v>
                </c:pt>
                <c:pt idx="1">
                  <c:v>706.26595336443791</c:v>
                </c:pt>
              </c:numCache>
            </c:numRef>
          </c:yVal>
          <c:smooth val="0"/>
          <c:extLst>
            <c:ext xmlns:c16="http://schemas.microsoft.com/office/drawing/2014/chart" uri="{C3380CC4-5D6E-409C-BE32-E72D297353CC}">
              <c16:uniqueId val="{00000004-3A7B-462C-8C2F-DC36BF1B55E5}"/>
            </c:ext>
          </c:extLst>
        </c:ser>
        <c:ser>
          <c:idx val="6"/>
          <c:order val="5"/>
          <c:tx>
            <c:strRef>
              <c:f>Exercise4!$AE$146</c:f>
              <c:strCache>
                <c:ptCount val="1"/>
                <c:pt idx="0">
                  <c:v>8.73E-02</c:v>
                </c:pt>
              </c:strCache>
            </c:strRef>
          </c:tx>
          <c:spPr>
            <a:ln w="25400" cap="rnd">
              <a:solidFill>
                <a:schemeClr val="accent1">
                  <a:shade val="50000"/>
                </a:schemeClr>
              </a:solidFill>
              <a:round/>
            </a:ln>
            <a:effectLst/>
          </c:spPr>
          <c:marker>
            <c:symbol val="none"/>
          </c:marker>
          <c:dLbls>
            <c:dLbl>
              <c:idx val="1"/>
              <c:delete val="1"/>
              <c:extLst>
                <c:ext xmlns:c15="http://schemas.microsoft.com/office/drawing/2012/chart" uri="{CE6537A1-D6FC-4f65-9D91-7224C49458BB}"/>
                <c:ext xmlns:c16="http://schemas.microsoft.com/office/drawing/2014/chart" uri="{C3380CC4-5D6E-409C-BE32-E72D297353CC}">
                  <c16:uniqueId val="{00000018-3A7B-462C-8C2F-DC36BF1B55E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Exercise4!$R$146:$S$146</c:f>
              <c:numCache>
                <c:formatCode>0.00</c:formatCode>
                <c:ptCount val="2"/>
                <c:pt idx="0" formatCode="General">
                  <c:v>350</c:v>
                </c:pt>
                <c:pt idx="1">
                  <c:v>254.5018639992058</c:v>
                </c:pt>
              </c:numCache>
            </c:numRef>
          </c:xVal>
          <c:yVal>
            <c:numRef>
              <c:f>Exercise4!$R$147:$S$147</c:f>
              <c:numCache>
                <c:formatCode>0.00</c:formatCode>
                <c:ptCount val="2"/>
                <c:pt idx="0" formatCode="General">
                  <c:v>943</c:v>
                </c:pt>
                <c:pt idx="1">
                  <c:v>939.69540153987248</c:v>
                </c:pt>
              </c:numCache>
            </c:numRef>
          </c:yVal>
          <c:smooth val="0"/>
          <c:extLst>
            <c:ext xmlns:c16="http://schemas.microsoft.com/office/drawing/2014/chart" uri="{C3380CC4-5D6E-409C-BE32-E72D297353CC}">
              <c16:uniqueId val="{00000005-3A7B-462C-8C2F-DC36BF1B55E5}"/>
            </c:ext>
          </c:extLst>
        </c:ser>
        <c:dLbls>
          <c:showLegendKey val="0"/>
          <c:showVal val="0"/>
          <c:showCatName val="0"/>
          <c:showSerName val="0"/>
          <c:showPercent val="0"/>
          <c:showBubbleSize val="0"/>
        </c:dLbls>
        <c:axId val="247724432"/>
        <c:axId val="398111568"/>
      </c:scatterChart>
      <c:valAx>
        <c:axId val="247724432"/>
        <c:scaling>
          <c:orientation val="minMax"/>
          <c:max val="980"/>
          <c:min val="0"/>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x (m)</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98111568"/>
        <c:crosses val="autoZero"/>
        <c:crossBetween val="midCat"/>
      </c:valAx>
      <c:valAx>
        <c:axId val="398111568"/>
        <c:scaling>
          <c:orientation val="minMax"/>
          <c:max val="980"/>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 (m)</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47724432"/>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Water Level Contours</a:t>
            </a:r>
          </a:p>
        </c:rich>
      </c:tx>
      <c:overlay val="0"/>
      <c:spPr>
        <a:noFill/>
        <a:ln>
          <a:noFill/>
        </a:ln>
        <a:effectLst/>
      </c:spPr>
    </c:title>
    <c:autoTitleDeleted val="0"/>
    <c:view3D>
      <c:rotX val="90"/>
      <c:rotY val="0"/>
      <c:rAngAx val="0"/>
      <c:perspective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surfaceChart>
        <c:wireframe val="1"/>
        <c:ser>
          <c:idx val="0"/>
          <c:order val="0"/>
          <c:tx>
            <c:strRef>
              <c:f>Exercise4!$Q$15</c:f>
              <c:strCache>
                <c:ptCount val="1"/>
                <c:pt idx="0">
                  <c:v>980</c:v>
                </c:pt>
              </c:strCache>
            </c:strRef>
          </c:tx>
          <c:spPr>
            <a:ln/>
            <a:effectLst/>
          </c:spPr>
          <c:cat>
            <c:numRef>
              <c:f>Exercise4!$R$14:$AF$14</c:f>
              <c:numCache>
                <c:formatCode>General</c:formatCode>
                <c:ptCount val="15"/>
                <c:pt idx="0">
                  <c:v>0</c:v>
                </c:pt>
                <c:pt idx="1">
                  <c:v>70</c:v>
                </c:pt>
                <c:pt idx="2">
                  <c:v>140</c:v>
                </c:pt>
                <c:pt idx="3">
                  <c:v>210</c:v>
                </c:pt>
                <c:pt idx="4">
                  <c:v>280</c:v>
                </c:pt>
                <c:pt idx="5">
                  <c:v>350</c:v>
                </c:pt>
                <c:pt idx="6">
                  <c:v>420</c:v>
                </c:pt>
                <c:pt idx="7">
                  <c:v>490</c:v>
                </c:pt>
                <c:pt idx="8">
                  <c:v>560</c:v>
                </c:pt>
                <c:pt idx="9">
                  <c:v>630</c:v>
                </c:pt>
                <c:pt idx="10">
                  <c:v>700</c:v>
                </c:pt>
                <c:pt idx="11">
                  <c:v>770</c:v>
                </c:pt>
                <c:pt idx="12">
                  <c:v>840</c:v>
                </c:pt>
                <c:pt idx="13">
                  <c:v>910</c:v>
                </c:pt>
                <c:pt idx="14">
                  <c:v>980</c:v>
                </c:pt>
              </c:numCache>
            </c:numRef>
          </c:cat>
          <c:val>
            <c:numRef>
              <c:f>Exercise4!$R$15:$AF$15</c:f>
              <c:numCache>
                <c:formatCode>0.000</c:formatCode>
                <c:ptCount val="15"/>
                <c:pt idx="0">
                  <c:v>423</c:v>
                </c:pt>
                <c:pt idx="1">
                  <c:v>423.71340484509886</c:v>
                </c:pt>
                <c:pt idx="2">
                  <c:v>424.16628913561914</c:v>
                </c:pt>
                <c:pt idx="3">
                  <c:v>424.75868866766672</c:v>
                </c:pt>
                <c:pt idx="4">
                  <c:v>425.62513679601182</c:v>
                </c:pt>
                <c:pt idx="5">
                  <c:v>426.28966223453619</c:v>
                </c:pt>
                <c:pt idx="6">
                  <c:v>426.88024105051193</c:v>
                </c:pt>
                <c:pt idx="7">
                  <c:v>427.4540782600223</c:v>
                </c:pt>
                <c:pt idx="8">
                  <c:v>427.78856178659578</c:v>
                </c:pt>
                <c:pt idx="9">
                  <c:v>428.17480820674359</c:v>
                </c:pt>
                <c:pt idx="10">
                  <c:v>428.71795964289248</c:v>
                </c:pt>
                <c:pt idx="11">
                  <c:v>429.13319195289341</c:v>
                </c:pt>
                <c:pt idx="12">
                  <c:v>429.50823588458775</c:v>
                </c:pt>
                <c:pt idx="13">
                  <c:v>429.85624565306978</c:v>
                </c:pt>
                <c:pt idx="14">
                  <c:v>430</c:v>
                </c:pt>
              </c:numCache>
            </c:numRef>
          </c:val>
          <c:extLst>
            <c:ext xmlns:c16="http://schemas.microsoft.com/office/drawing/2014/chart" uri="{C3380CC4-5D6E-409C-BE32-E72D297353CC}">
              <c16:uniqueId val="{00000000-7EBC-42FA-ABC0-C7801AB3666D}"/>
            </c:ext>
          </c:extLst>
        </c:ser>
        <c:ser>
          <c:idx val="1"/>
          <c:order val="1"/>
          <c:tx>
            <c:strRef>
              <c:f>Exercise4!$Q$16</c:f>
              <c:strCache>
                <c:ptCount val="1"/>
                <c:pt idx="0">
                  <c:v>910</c:v>
                </c:pt>
              </c:strCache>
            </c:strRef>
          </c:tx>
          <c:spPr>
            <a:ln/>
            <a:effectLst/>
          </c:spPr>
          <c:cat>
            <c:numRef>
              <c:f>Exercise4!$R$14:$AF$14</c:f>
              <c:numCache>
                <c:formatCode>General</c:formatCode>
                <c:ptCount val="15"/>
                <c:pt idx="0">
                  <c:v>0</c:v>
                </c:pt>
                <c:pt idx="1">
                  <c:v>70</c:v>
                </c:pt>
                <c:pt idx="2">
                  <c:v>140</c:v>
                </c:pt>
                <c:pt idx="3">
                  <c:v>210</c:v>
                </c:pt>
                <c:pt idx="4">
                  <c:v>280</c:v>
                </c:pt>
                <c:pt idx="5">
                  <c:v>350</c:v>
                </c:pt>
                <c:pt idx="6">
                  <c:v>420</c:v>
                </c:pt>
                <c:pt idx="7">
                  <c:v>490</c:v>
                </c:pt>
                <c:pt idx="8">
                  <c:v>560</c:v>
                </c:pt>
                <c:pt idx="9">
                  <c:v>630</c:v>
                </c:pt>
                <c:pt idx="10">
                  <c:v>700</c:v>
                </c:pt>
                <c:pt idx="11">
                  <c:v>770</c:v>
                </c:pt>
                <c:pt idx="12">
                  <c:v>840</c:v>
                </c:pt>
                <c:pt idx="13">
                  <c:v>910</c:v>
                </c:pt>
                <c:pt idx="14">
                  <c:v>980</c:v>
                </c:pt>
              </c:numCache>
            </c:numRef>
          </c:cat>
          <c:val>
            <c:numRef>
              <c:f>Exercise4!$R$16:$AF$16</c:f>
              <c:numCache>
                <c:formatCode>0.000</c:formatCode>
                <c:ptCount val="15"/>
                <c:pt idx="0">
                  <c:v>423</c:v>
                </c:pt>
                <c:pt idx="1">
                  <c:v>423.71340831505523</c:v>
                </c:pt>
                <c:pt idx="2">
                  <c:v>424.16629465092058</c:v>
                </c:pt>
                <c:pt idx="3">
                  <c:v>424.75869656115111</c:v>
                </c:pt>
                <c:pt idx="4">
                  <c:v>425.62514780574514</c:v>
                </c:pt>
                <c:pt idx="5">
                  <c:v>426.2896752819662</c:v>
                </c:pt>
                <c:pt idx="6">
                  <c:v>426.88025520672244</c:v>
                </c:pt>
                <c:pt idx="7">
                  <c:v>427.45409299688737</c:v>
                </c:pt>
                <c:pt idx="8">
                  <c:v>427.78857623616574</c:v>
                </c:pt>
                <c:pt idx="9">
                  <c:v>428.17482132776354</c:v>
                </c:pt>
                <c:pt idx="10">
                  <c:v>428.71797005726529</c:v>
                </c:pt>
                <c:pt idx="11">
                  <c:v>429.13319973845478</c:v>
                </c:pt>
                <c:pt idx="12">
                  <c:v>429.50824051546579</c:v>
                </c:pt>
                <c:pt idx="13">
                  <c:v>429.85624709508357</c:v>
                </c:pt>
                <c:pt idx="14">
                  <c:v>430</c:v>
                </c:pt>
              </c:numCache>
            </c:numRef>
          </c:val>
          <c:extLst>
            <c:ext xmlns:c16="http://schemas.microsoft.com/office/drawing/2014/chart" uri="{C3380CC4-5D6E-409C-BE32-E72D297353CC}">
              <c16:uniqueId val="{00000001-7EBC-42FA-ABC0-C7801AB3666D}"/>
            </c:ext>
          </c:extLst>
        </c:ser>
        <c:ser>
          <c:idx val="2"/>
          <c:order val="2"/>
          <c:tx>
            <c:strRef>
              <c:f>Exercise4!$Q$17</c:f>
              <c:strCache>
                <c:ptCount val="1"/>
                <c:pt idx="0">
                  <c:v>840</c:v>
                </c:pt>
              </c:strCache>
            </c:strRef>
          </c:tx>
          <c:spPr>
            <a:ln/>
            <a:effectLst/>
          </c:spPr>
          <c:cat>
            <c:numRef>
              <c:f>Exercise4!$R$14:$AF$14</c:f>
              <c:numCache>
                <c:formatCode>General</c:formatCode>
                <c:ptCount val="15"/>
                <c:pt idx="0">
                  <c:v>0</c:v>
                </c:pt>
                <c:pt idx="1">
                  <c:v>70</c:v>
                </c:pt>
                <c:pt idx="2">
                  <c:v>140</c:v>
                </c:pt>
                <c:pt idx="3">
                  <c:v>210</c:v>
                </c:pt>
                <c:pt idx="4">
                  <c:v>280</c:v>
                </c:pt>
                <c:pt idx="5">
                  <c:v>350</c:v>
                </c:pt>
                <c:pt idx="6">
                  <c:v>420</c:v>
                </c:pt>
                <c:pt idx="7">
                  <c:v>490</c:v>
                </c:pt>
                <c:pt idx="8">
                  <c:v>560</c:v>
                </c:pt>
                <c:pt idx="9">
                  <c:v>630</c:v>
                </c:pt>
                <c:pt idx="10">
                  <c:v>700</c:v>
                </c:pt>
                <c:pt idx="11">
                  <c:v>770</c:v>
                </c:pt>
                <c:pt idx="12">
                  <c:v>840</c:v>
                </c:pt>
                <c:pt idx="13">
                  <c:v>910</c:v>
                </c:pt>
                <c:pt idx="14">
                  <c:v>980</c:v>
                </c:pt>
              </c:numCache>
            </c:numRef>
          </c:cat>
          <c:val>
            <c:numRef>
              <c:f>Exercise4!$R$17:$AF$17</c:f>
              <c:numCache>
                <c:formatCode>0.000</c:formatCode>
                <c:ptCount val="15"/>
                <c:pt idx="0">
                  <c:v>423</c:v>
                </c:pt>
                <c:pt idx="1">
                  <c:v>423.72386225270503</c:v>
                </c:pt>
                <c:pt idx="2">
                  <c:v>424.14836397145245</c:v>
                </c:pt>
                <c:pt idx="3">
                  <c:v>424.85156842642471</c:v>
                </c:pt>
                <c:pt idx="4">
                  <c:v>425.71639245916691</c:v>
                </c:pt>
                <c:pt idx="5">
                  <c:v>426.26666889468612</c:v>
                </c:pt>
                <c:pt idx="6">
                  <c:v>426.90455873640241</c:v>
                </c:pt>
                <c:pt idx="7">
                  <c:v>427.48238407249909</c:v>
                </c:pt>
                <c:pt idx="8">
                  <c:v>427.80779173374714</c:v>
                </c:pt>
                <c:pt idx="9">
                  <c:v>428.2502426062652</c:v>
                </c:pt>
                <c:pt idx="10">
                  <c:v>428.77645818266694</c:v>
                </c:pt>
                <c:pt idx="11">
                  <c:v>429.14888088467444</c:v>
                </c:pt>
                <c:pt idx="12">
                  <c:v>429.53238778148915</c:v>
                </c:pt>
                <c:pt idx="13">
                  <c:v>429.79218803101628</c:v>
                </c:pt>
                <c:pt idx="14">
                  <c:v>430</c:v>
                </c:pt>
              </c:numCache>
            </c:numRef>
          </c:val>
          <c:extLst>
            <c:ext xmlns:c16="http://schemas.microsoft.com/office/drawing/2014/chart" uri="{C3380CC4-5D6E-409C-BE32-E72D297353CC}">
              <c16:uniqueId val="{00000002-7EBC-42FA-ABC0-C7801AB3666D}"/>
            </c:ext>
          </c:extLst>
        </c:ser>
        <c:ser>
          <c:idx val="3"/>
          <c:order val="3"/>
          <c:tx>
            <c:strRef>
              <c:f>Exercise4!$Q$18</c:f>
              <c:strCache>
                <c:ptCount val="1"/>
                <c:pt idx="0">
                  <c:v>770</c:v>
                </c:pt>
              </c:strCache>
            </c:strRef>
          </c:tx>
          <c:spPr>
            <a:ln/>
            <a:effectLst/>
          </c:spPr>
          <c:cat>
            <c:numRef>
              <c:f>Exercise4!$R$14:$AF$14</c:f>
              <c:numCache>
                <c:formatCode>General</c:formatCode>
                <c:ptCount val="15"/>
                <c:pt idx="0">
                  <c:v>0</c:v>
                </c:pt>
                <c:pt idx="1">
                  <c:v>70</c:v>
                </c:pt>
                <c:pt idx="2">
                  <c:v>140</c:v>
                </c:pt>
                <c:pt idx="3">
                  <c:v>210</c:v>
                </c:pt>
                <c:pt idx="4">
                  <c:v>280</c:v>
                </c:pt>
                <c:pt idx="5">
                  <c:v>350</c:v>
                </c:pt>
                <c:pt idx="6">
                  <c:v>420</c:v>
                </c:pt>
                <c:pt idx="7">
                  <c:v>490</c:v>
                </c:pt>
                <c:pt idx="8">
                  <c:v>560</c:v>
                </c:pt>
                <c:pt idx="9">
                  <c:v>630</c:v>
                </c:pt>
                <c:pt idx="10">
                  <c:v>700</c:v>
                </c:pt>
                <c:pt idx="11">
                  <c:v>770</c:v>
                </c:pt>
                <c:pt idx="12">
                  <c:v>840</c:v>
                </c:pt>
                <c:pt idx="13">
                  <c:v>910</c:v>
                </c:pt>
                <c:pt idx="14">
                  <c:v>980</c:v>
                </c:pt>
              </c:numCache>
            </c:numRef>
          </c:cat>
          <c:val>
            <c:numRef>
              <c:f>Exercise4!$R$18:$AF$18</c:f>
              <c:numCache>
                <c:formatCode>0.000</c:formatCode>
                <c:ptCount val="15"/>
                <c:pt idx="0">
                  <c:v>423</c:v>
                </c:pt>
                <c:pt idx="1">
                  <c:v>423.71642517055079</c:v>
                </c:pt>
                <c:pt idx="2">
                  <c:v>424.22352349935716</c:v>
                </c:pt>
                <c:pt idx="3">
                  <c:v>424.84756294145541</c:v>
                </c:pt>
                <c:pt idx="4">
                  <c:v>425.70529523331169</c:v>
                </c:pt>
                <c:pt idx="5">
                  <c:v>426.32755792887644</c:v>
                </c:pt>
                <c:pt idx="6">
                  <c:v>426.93299468760057</c:v>
                </c:pt>
                <c:pt idx="7">
                  <c:v>427.5314826829545</c:v>
                </c:pt>
                <c:pt idx="8">
                  <c:v>427.9196379123635</c:v>
                </c:pt>
                <c:pt idx="9">
                  <c:v>428.2899182463031</c:v>
                </c:pt>
                <c:pt idx="10">
                  <c:v>428.73402518696275</c:v>
                </c:pt>
                <c:pt idx="11">
                  <c:v>429.05007439227023</c:v>
                </c:pt>
                <c:pt idx="12">
                  <c:v>429.35934680172812</c:v>
                </c:pt>
                <c:pt idx="13">
                  <c:v>429.60713011307791</c:v>
                </c:pt>
                <c:pt idx="14">
                  <c:v>430</c:v>
                </c:pt>
              </c:numCache>
            </c:numRef>
          </c:val>
          <c:extLst>
            <c:ext xmlns:c16="http://schemas.microsoft.com/office/drawing/2014/chart" uri="{C3380CC4-5D6E-409C-BE32-E72D297353CC}">
              <c16:uniqueId val="{00000003-7EBC-42FA-ABC0-C7801AB3666D}"/>
            </c:ext>
          </c:extLst>
        </c:ser>
        <c:ser>
          <c:idx val="4"/>
          <c:order val="4"/>
          <c:tx>
            <c:strRef>
              <c:f>Exercise4!$Q$19</c:f>
              <c:strCache>
                <c:ptCount val="1"/>
                <c:pt idx="0">
                  <c:v>700</c:v>
                </c:pt>
              </c:strCache>
            </c:strRef>
          </c:tx>
          <c:spPr>
            <a:ln/>
            <a:effectLst/>
          </c:spPr>
          <c:cat>
            <c:numRef>
              <c:f>Exercise4!$R$14:$AF$14</c:f>
              <c:numCache>
                <c:formatCode>General</c:formatCode>
                <c:ptCount val="15"/>
                <c:pt idx="0">
                  <c:v>0</c:v>
                </c:pt>
                <c:pt idx="1">
                  <c:v>70</c:v>
                </c:pt>
                <c:pt idx="2">
                  <c:v>140</c:v>
                </c:pt>
                <c:pt idx="3">
                  <c:v>210</c:v>
                </c:pt>
                <c:pt idx="4">
                  <c:v>280</c:v>
                </c:pt>
                <c:pt idx="5">
                  <c:v>350</c:v>
                </c:pt>
                <c:pt idx="6">
                  <c:v>420</c:v>
                </c:pt>
                <c:pt idx="7">
                  <c:v>490</c:v>
                </c:pt>
                <c:pt idx="8">
                  <c:v>560</c:v>
                </c:pt>
                <c:pt idx="9">
                  <c:v>630</c:v>
                </c:pt>
                <c:pt idx="10">
                  <c:v>700</c:v>
                </c:pt>
                <c:pt idx="11">
                  <c:v>770</c:v>
                </c:pt>
                <c:pt idx="12">
                  <c:v>840</c:v>
                </c:pt>
                <c:pt idx="13">
                  <c:v>910</c:v>
                </c:pt>
                <c:pt idx="14">
                  <c:v>980</c:v>
                </c:pt>
              </c:numCache>
            </c:numRef>
          </c:cat>
          <c:val>
            <c:numRef>
              <c:f>Exercise4!$R$19:$AF$19</c:f>
              <c:numCache>
                <c:formatCode>0.000</c:formatCode>
                <c:ptCount val="15"/>
                <c:pt idx="0">
                  <c:v>423</c:v>
                </c:pt>
                <c:pt idx="1">
                  <c:v>423.7155708079668</c:v>
                </c:pt>
                <c:pt idx="2">
                  <c:v>424.27189140335389</c:v>
                </c:pt>
                <c:pt idx="3">
                  <c:v>424.69302535972696</c:v>
                </c:pt>
                <c:pt idx="4">
                  <c:v>425.64519680761737</c:v>
                </c:pt>
                <c:pt idx="5">
                  <c:v>426.55976673880087</c:v>
                </c:pt>
                <c:pt idx="6">
                  <c:v>427.12828564628575</c:v>
                </c:pt>
                <c:pt idx="7">
                  <c:v>427.68674682026887</c:v>
                </c:pt>
                <c:pt idx="8">
                  <c:v>428.08151229807885</c:v>
                </c:pt>
                <c:pt idx="9">
                  <c:v>428.29290539577062</c:v>
                </c:pt>
                <c:pt idx="10">
                  <c:v>428.64052862668541</c:v>
                </c:pt>
                <c:pt idx="11">
                  <c:v>428.97189034920791</c:v>
                </c:pt>
                <c:pt idx="12">
                  <c:v>429.12915256669078</c:v>
                </c:pt>
                <c:pt idx="13">
                  <c:v>429.40745381691926</c:v>
                </c:pt>
                <c:pt idx="14">
                  <c:v>430</c:v>
                </c:pt>
              </c:numCache>
            </c:numRef>
          </c:val>
          <c:extLst>
            <c:ext xmlns:c16="http://schemas.microsoft.com/office/drawing/2014/chart" uri="{C3380CC4-5D6E-409C-BE32-E72D297353CC}">
              <c16:uniqueId val="{00000004-7EBC-42FA-ABC0-C7801AB3666D}"/>
            </c:ext>
          </c:extLst>
        </c:ser>
        <c:ser>
          <c:idx val="5"/>
          <c:order val="5"/>
          <c:tx>
            <c:strRef>
              <c:f>Exercise4!$Q$20</c:f>
              <c:strCache>
                <c:ptCount val="1"/>
                <c:pt idx="0">
                  <c:v>630</c:v>
                </c:pt>
              </c:strCache>
            </c:strRef>
          </c:tx>
          <c:spPr>
            <a:ln/>
            <a:effectLst/>
          </c:spPr>
          <c:cat>
            <c:numRef>
              <c:f>Exercise4!$R$14:$AF$14</c:f>
              <c:numCache>
                <c:formatCode>General</c:formatCode>
                <c:ptCount val="15"/>
                <c:pt idx="0">
                  <c:v>0</c:v>
                </c:pt>
                <c:pt idx="1">
                  <c:v>70</c:v>
                </c:pt>
                <c:pt idx="2">
                  <c:v>140</c:v>
                </c:pt>
                <c:pt idx="3">
                  <c:v>210</c:v>
                </c:pt>
                <c:pt idx="4">
                  <c:v>280</c:v>
                </c:pt>
                <c:pt idx="5">
                  <c:v>350</c:v>
                </c:pt>
                <c:pt idx="6">
                  <c:v>420</c:v>
                </c:pt>
                <c:pt idx="7">
                  <c:v>490</c:v>
                </c:pt>
                <c:pt idx="8">
                  <c:v>560</c:v>
                </c:pt>
                <c:pt idx="9">
                  <c:v>630</c:v>
                </c:pt>
                <c:pt idx="10">
                  <c:v>700</c:v>
                </c:pt>
                <c:pt idx="11">
                  <c:v>770</c:v>
                </c:pt>
                <c:pt idx="12">
                  <c:v>840</c:v>
                </c:pt>
                <c:pt idx="13">
                  <c:v>910</c:v>
                </c:pt>
                <c:pt idx="14">
                  <c:v>980</c:v>
                </c:pt>
              </c:numCache>
            </c:numRef>
          </c:cat>
          <c:val>
            <c:numRef>
              <c:f>Exercise4!$R$20:$AF$20</c:f>
              <c:numCache>
                <c:formatCode>0.000</c:formatCode>
                <c:ptCount val="15"/>
                <c:pt idx="0">
                  <c:v>423</c:v>
                </c:pt>
                <c:pt idx="1">
                  <c:v>423.71993013923986</c:v>
                </c:pt>
                <c:pt idx="2">
                  <c:v>424.18134513114023</c:v>
                </c:pt>
                <c:pt idx="3">
                  <c:v>424.57280173030239</c:v>
                </c:pt>
                <c:pt idx="4">
                  <c:v>425.65983230286264</c:v>
                </c:pt>
                <c:pt idx="5">
                  <c:v>426.89220282925555</c:v>
                </c:pt>
                <c:pt idx="6">
                  <c:v>427.42711674860578</c:v>
                </c:pt>
                <c:pt idx="7">
                  <c:v>427.84902336775258</c:v>
                </c:pt>
                <c:pt idx="8">
                  <c:v>428.18776654825211</c:v>
                </c:pt>
                <c:pt idx="9">
                  <c:v>428.31566220215211</c:v>
                </c:pt>
                <c:pt idx="10">
                  <c:v>428.5037444048782</c:v>
                </c:pt>
                <c:pt idx="11">
                  <c:v>428.81834336113627</c:v>
                </c:pt>
                <c:pt idx="12">
                  <c:v>428.98492628425123</c:v>
                </c:pt>
                <c:pt idx="13">
                  <c:v>429.4241561884578</c:v>
                </c:pt>
                <c:pt idx="14">
                  <c:v>430</c:v>
                </c:pt>
              </c:numCache>
            </c:numRef>
          </c:val>
          <c:extLst>
            <c:ext xmlns:c16="http://schemas.microsoft.com/office/drawing/2014/chart" uri="{C3380CC4-5D6E-409C-BE32-E72D297353CC}">
              <c16:uniqueId val="{00000005-7EBC-42FA-ABC0-C7801AB3666D}"/>
            </c:ext>
          </c:extLst>
        </c:ser>
        <c:ser>
          <c:idx val="6"/>
          <c:order val="6"/>
          <c:tx>
            <c:strRef>
              <c:f>Exercise4!$Q$21</c:f>
              <c:strCache>
                <c:ptCount val="1"/>
                <c:pt idx="0">
                  <c:v>560</c:v>
                </c:pt>
              </c:strCache>
            </c:strRef>
          </c:tx>
          <c:spPr>
            <a:ln/>
            <a:effectLst/>
          </c:spPr>
          <c:cat>
            <c:numRef>
              <c:f>Exercise4!$R$14:$AF$14</c:f>
              <c:numCache>
                <c:formatCode>General</c:formatCode>
                <c:ptCount val="15"/>
                <c:pt idx="0">
                  <c:v>0</c:v>
                </c:pt>
                <c:pt idx="1">
                  <c:v>70</c:v>
                </c:pt>
                <c:pt idx="2">
                  <c:v>140</c:v>
                </c:pt>
                <c:pt idx="3">
                  <c:v>210</c:v>
                </c:pt>
                <c:pt idx="4">
                  <c:v>280</c:v>
                </c:pt>
                <c:pt idx="5">
                  <c:v>350</c:v>
                </c:pt>
                <c:pt idx="6">
                  <c:v>420</c:v>
                </c:pt>
                <c:pt idx="7">
                  <c:v>490</c:v>
                </c:pt>
                <c:pt idx="8">
                  <c:v>560</c:v>
                </c:pt>
                <c:pt idx="9">
                  <c:v>630</c:v>
                </c:pt>
                <c:pt idx="10">
                  <c:v>700</c:v>
                </c:pt>
                <c:pt idx="11">
                  <c:v>770</c:v>
                </c:pt>
                <c:pt idx="12">
                  <c:v>840</c:v>
                </c:pt>
                <c:pt idx="13">
                  <c:v>910</c:v>
                </c:pt>
                <c:pt idx="14">
                  <c:v>980</c:v>
                </c:pt>
              </c:numCache>
            </c:numRef>
          </c:cat>
          <c:val>
            <c:numRef>
              <c:f>Exercise4!$R$21:$AF$21</c:f>
              <c:numCache>
                <c:formatCode>0.000</c:formatCode>
                <c:ptCount val="15"/>
                <c:pt idx="0">
                  <c:v>423</c:v>
                </c:pt>
                <c:pt idx="1">
                  <c:v>423.74822107669263</c:v>
                </c:pt>
                <c:pt idx="2">
                  <c:v>424.13592576242308</c:v>
                </c:pt>
                <c:pt idx="3">
                  <c:v>424.44360336463654</c:v>
                </c:pt>
                <c:pt idx="4">
                  <c:v>425.57562836886035</c:v>
                </c:pt>
                <c:pt idx="5">
                  <c:v>426.94235877680404</c:v>
                </c:pt>
                <c:pt idx="6">
                  <c:v>427.54924687933766</c:v>
                </c:pt>
                <c:pt idx="7">
                  <c:v>427.84633087896179</c:v>
                </c:pt>
                <c:pt idx="8">
                  <c:v>428.09062645248298</c:v>
                </c:pt>
                <c:pt idx="9">
                  <c:v>428.25713852351288</c:v>
                </c:pt>
                <c:pt idx="10">
                  <c:v>428.37405582852045</c:v>
                </c:pt>
                <c:pt idx="11">
                  <c:v>428.63194244433322</c:v>
                </c:pt>
                <c:pt idx="12">
                  <c:v>429.08447206371477</c:v>
                </c:pt>
                <c:pt idx="13">
                  <c:v>429.62732948181122</c:v>
                </c:pt>
                <c:pt idx="14">
                  <c:v>430</c:v>
                </c:pt>
              </c:numCache>
            </c:numRef>
          </c:val>
          <c:extLst>
            <c:ext xmlns:c16="http://schemas.microsoft.com/office/drawing/2014/chart" uri="{C3380CC4-5D6E-409C-BE32-E72D297353CC}">
              <c16:uniqueId val="{00000006-7EBC-42FA-ABC0-C7801AB3666D}"/>
            </c:ext>
          </c:extLst>
        </c:ser>
        <c:ser>
          <c:idx val="7"/>
          <c:order val="7"/>
          <c:tx>
            <c:strRef>
              <c:f>Exercise4!$Q$22</c:f>
              <c:strCache>
                <c:ptCount val="1"/>
                <c:pt idx="0">
                  <c:v>490</c:v>
                </c:pt>
              </c:strCache>
            </c:strRef>
          </c:tx>
          <c:spPr>
            <a:ln/>
            <a:effectLst/>
          </c:spPr>
          <c:cat>
            <c:numRef>
              <c:f>Exercise4!$R$14:$AF$14</c:f>
              <c:numCache>
                <c:formatCode>General</c:formatCode>
                <c:ptCount val="15"/>
                <c:pt idx="0">
                  <c:v>0</c:v>
                </c:pt>
                <c:pt idx="1">
                  <c:v>70</c:v>
                </c:pt>
                <c:pt idx="2">
                  <c:v>140</c:v>
                </c:pt>
                <c:pt idx="3">
                  <c:v>210</c:v>
                </c:pt>
                <c:pt idx="4">
                  <c:v>280</c:v>
                </c:pt>
                <c:pt idx="5">
                  <c:v>350</c:v>
                </c:pt>
                <c:pt idx="6">
                  <c:v>420</c:v>
                </c:pt>
                <c:pt idx="7">
                  <c:v>490</c:v>
                </c:pt>
                <c:pt idx="8">
                  <c:v>560</c:v>
                </c:pt>
                <c:pt idx="9">
                  <c:v>630</c:v>
                </c:pt>
                <c:pt idx="10">
                  <c:v>700</c:v>
                </c:pt>
                <c:pt idx="11">
                  <c:v>770</c:v>
                </c:pt>
                <c:pt idx="12">
                  <c:v>840</c:v>
                </c:pt>
                <c:pt idx="13">
                  <c:v>910</c:v>
                </c:pt>
                <c:pt idx="14">
                  <c:v>980</c:v>
                </c:pt>
              </c:numCache>
            </c:numRef>
          </c:cat>
          <c:val>
            <c:numRef>
              <c:f>Exercise4!$R$22:$AF$22</c:f>
              <c:numCache>
                <c:formatCode>0.000</c:formatCode>
                <c:ptCount val="15"/>
                <c:pt idx="0">
                  <c:v>423</c:v>
                </c:pt>
                <c:pt idx="1">
                  <c:v>423.76671014833056</c:v>
                </c:pt>
                <c:pt idx="2">
                  <c:v>424.05983162514212</c:v>
                </c:pt>
                <c:pt idx="3">
                  <c:v>424.50104290033863</c:v>
                </c:pt>
                <c:pt idx="4">
                  <c:v>425.37466674911087</c:v>
                </c:pt>
                <c:pt idx="5">
                  <c:v>426.54487677108693</c:v>
                </c:pt>
                <c:pt idx="6">
                  <c:v>427.43201981592466</c:v>
                </c:pt>
                <c:pt idx="7">
                  <c:v>427.64088821337481</c:v>
                </c:pt>
                <c:pt idx="8">
                  <c:v>427.89875109278154</c:v>
                </c:pt>
                <c:pt idx="9">
                  <c:v>428.18925612650008</c:v>
                </c:pt>
                <c:pt idx="10">
                  <c:v>428.35366075322463</c:v>
                </c:pt>
                <c:pt idx="11">
                  <c:v>428.60829824840243</c:v>
                </c:pt>
                <c:pt idx="12">
                  <c:v>429.11701168612757</c:v>
                </c:pt>
                <c:pt idx="13">
                  <c:v>429.59931644805079</c:v>
                </c:pt>
                <c:pt idx="14">
                  <c:v>430</c:v>
                </c:pt>
              </c:numCache>
            </c:numRef>
          </c:val>
          <c:extLst>
            <c:ext xmlns:c16="http://schemas.microsoft.com/office/drawing/2014/chart" uri="{C3380CC4-5D6E-409C-BE32-E72D297353CC}">
              <c16:uniqueId val="{00000007-7EBC-42FA-ABC0-C7801AB3666D}"/>
            </c:ext>
          </c:extLst>
        </c:ser>
        <c:ser>
          <c:idx val="8"/>
          <c:order val="8"/>
          <c:tx>
            <c:strRef>
              <c:f>Exercise4!$Q$23</c:f>
              <c:strCache>
                <c:ptCount val="1"/>
                <c:pt idx="0">
                  <c:v>420</c:v>
                </c:pt>
              </c:strCache>
            </c:strRef>
          </c:tx>
          <c:spPr>
            <a:ln/>
            <a:effectLst/>
          </c:spPr>
          <c:cat>
            <c:numRef>
              <c:f>Exercise4!$R$14:$AF$14</c:f>
              <c:numCache>
                <c:formatCode>General</c:formatCode>
                <c:ptCount val="15"/>
                <c:pt idx="0">
                  <c:v>0</c:v>
                </c:pt>
                <c:pt idx="1">
                  <c:v>70</c:v>
                </c:pt>
                <c:pt idx="2">
                  <c:v>140</c:v>
                </c:pt>
                <c:pt idx="3">
                  <c:v>210</c:v>
                </c:pt>
                <c:pt idx="4">
                  <c:v>280</c:v>
                </c:pt>
                <c:pt idx="5">
                  <c:v>350</c:v>
                </c:pt>
                <c:pt idx="6">
                  <c:v>420</c:v>
                </c:pt>
                <c:pt idx="7">
                  <c:v>490</c:v>
                </c:pt>
                <c:pt idx="8">
                  <c:v>560</c:v>
                </c:pt>
                <c:pt idx="9">
                  <c:v>630</c:v>
                </c:pt>
                <c:pt idx="10">
                  <c:v>700</c:v>
                </c:pt>
                <c:pt idx="11">
                  <c:v>770</c:v>
                </c:pt>
                <c:pt idx="12">
                  <c:v>840</c:v>
                </c:pt>
                <c:pt idx="13">
                  <c:v>910</c:v>
                </c:pt>
                <c:pt idx="14">
                  <c:v>980</c:v>
                </c:pt>
              </c:numCache>
            </c:numRef>
          </c:cat>
          <c:val>
            <c:numRef>
              <c:f>Exercise4!$R$23:$AF$23</c:f>
              <c:numCache>
                <c:formatCode>0.000</c:formatCode>
                <c:ptCount val="15"/>
                <c:pt idx="0">
                  <c:v>423</c:v>
                </c:pt>
                <c:pt idx="1">
                  <c:v>423.71457968064965</c:v>
                </c:pt>
                <c:pt idx="2">
                  <c:v>424.05822376852865</c:v>
                </c:pt>
                <c:pt idx="3">
                  <c:v>424.48311568251785</c:v>
                </c:pt>
                <c:pt idx="4">
                  <c:v>425.03273192272542</c:v>
                </c:pt>
                <c:pt idx="5">
                  <c:v>425.82026537226398</c:v>
                </c:pt>
                <c:pt idx="6">
                  <c:v>427.23921676240064</c:v>
                </c:pt>
                <c:pt idx="7">
                  <c:v>427.46904795663374</c:v>
                </c:pt>
                <c:pt idx="8">
                  <c:v>427.76865328202319</c:v>
                </c:pt>
                <c:pt idx="9">
                  <c:v>428.00523905519498</c:v>
                </c:pt>
                <c:pt idx="10">
                  <c:v>428.29404665384425</c:v>
                </c:pt>
                <c:pt idx="11">
                  <c:v>428.66663995000823</c:v>
                </c:pt>
                <c:pt idx="12">
                  <c:v>429.14804557717594</c:v>
                </c:pt>
                <c:pt idx="13">
                  <c:v>429.62754912943495</c:v>
                </c:pt>
                <c:pt idx="14">
                  <c:v>430</c:v>
                </c:pt>
              </c:numCache>
            </c:numRef>
          </c:val>
          <c:extLst>
            <c:ext xmlns:c16="http://schemas.microsoft.com/office/drawing/2014/chart" uri="{C3380CC4-5D6E-409C-BE32-E72D297353CC}">
              <c16:uniqueId val="{00000008-7EBC-42FA-ABC0-C7801AB3666D}"/>
            </c:ext>
          </c:extLst>
        </c:ser>
        <c:ser>
          <c:idx val="9"/>
          <c:order val="9"/>
          <c:tx>
            <c:strRef>
              <c:f>Exercise4!$Q$24</c:f>
              <c:strCache>
                <c:ptCount val="1"/>
                <c:pt idx="0">
                  <c:v>350</c:v>
                </c:pt>
              </c:strCache>
            </c:strRef>
          </c:tx>
          <c:spPr>
            <a:ln/>
            <a:effectLst/>
          </c:spPr>
          <c:cat>
            <c:numRef>
              <c:f>Exercise4!$R$14:$AF$14</c:f>
              <c:numCache>
                <c:formatCode>General</c:formatCode>
                <c:ptCount val="15"/>
                <c:pt idx="0">
                  <c:v>0</c:v>
                </c:pt>
                <c:pt idx="1">
                  <c:v>70</c:v>
                </c:pt>
                <c:pt idx="2">
                  <c:v>140</c:v>
                </c:pt>
                <c:pt idx="3">
                  <c:v>210</c:v>
                </c:pt>
                <c:pt idx="4">
                  <c:v>280</c:v>
                </c:pt>
                <c:pt idx="5">
                  <c:v>350</c:v>
                </c:pt>
                <c:pt idx="6">
                  <c:v>420</c:v>
                </c:pt>
                <c:pt idx="7">
                  <c:v>490</c:v>
                </c:pt>
                <c:pt idx="8">
                  <c:v>560</c:v>
                </c:pt>
                <c:pt idx="9">
                  <c:v>630</c:v>
                </c:pt>
                <c:pt idx="10">
                  <c:v>700</c:v>
                </c:pt>
                <c:pt idx="11">
                  <c:v>770</c:v>
                </c:pt>
                <c:pt idx="12">
                  <c:v>840</c:v>
                </c:pt>
                <c:pt idx="13">
                  <c:v>910</c:v>
                </c:pt>
                <c:pt idx="14">
                  <c:v>980</c:v>
                </c:pt>
              </c:numCache>
            </c:numRef>
          </c:cat>
          <c:val>
            <c:numRef>
              <c:f>Exercise4!$R$24:$AF$24</c:f>
              <c:numCache>
                <c:formatCode>0.000</c:formatCode>
                <c:ptCount val="15"/>
                <c:pt idx="0">
                  <c:v>423</c:v>
                </c:pt>
                <c:pt idx="1">
                  <c:v>423.60878099750897</c:v>
                </c:pt>
                <c:pt idx="2">
                  <c:v>423.91121012892819</c:v>
                </c:pt>
                <c:pt idx="3">
                  <c:v>424.26547075656862</c:v>
                </c:pt>
                <c:pt idx="4">
                  <c:v>424.56122446849719</c:v>
                </c:pt>
                <c:pt idx="5">
                  <c:v>424.66438798811265</c:v>
                </c:pt>
                <c:pt idx="6">
                  <c:v>426.05833072337902</c:v>
                </c:pt>
                <c:pt idx="7">
                  <c:v>426.93142768816551</c:v>
                </c:pt>
                <c:pt idx="8">
                  <c:v>427.48146911274569</c:v>
                </c:pt>
                <c:pt idx="9">
                  <c:v>427.88259851827706</c:v>
                </c:pt>
                <c:pt idx="10">
                  <c:v>428.27812859796029</c:v>
                </c:pt>
                <c:pt idx="11">
                  <c:v>428.69434705285425</c:v>
                </c:pt>
                <c:pt idx="12">
                  <c:v>429.17528993367802</c:v>
                </c:pt>
                <c:pt idx="13">
                  <c:v>429.67393244070615</c:v>
                </c:pt>
                <c:pt idx="14">
                  <c:v>430</c:v>
                </c:pt>
              </c:numCache>
            </c:numRef>
          </c:val>
          <c:extLst>
            <c:ext xmlns:c16="http://schemas.microsoft.com/office/drawing/2014/chart" uri="{C3380CC4-5D6E-409C-BE32-E72D297353CC}">
              <c16:uniqueId val="{00000009-7EBC-42FA-ABC0-C7801AB3666D}"/>
            </c:ext>
          </c:extLst>
        </c:ser>
        <c:ser>
          <c:idx val="10"/>
          <c:order val="10"/>
          <c:tx>
            <c:strRef>
              <c:f>Exercise4!$Q$25</c:f>
              <c:strCache>
                <c:ptCount val="1"/>
                <c:pt idx="0">
                  <c:v>280</c:v>
                </c:pt>
              </c:strCache>
            </c:strRef>
          </c:tx>
          <c:spPr>
            <a:ln/>
            <a:effectLst/>
          </c:spPr>
          <c:cat>
            <c:numRef>
              <c:f>Exercise4!$R$14:$AF$14</c:f>
              <c:numCache>
                <c:formatCode>General</c:formatCode>
                <c:ptCount val="15"/>
                <c:pt idx="0">
                  <c:v>0</c:v>
                </c:pt>
                <c:pt idx="1">
                  <c:v>70</c:v>
                </c:pt>
                <c:pt idx="2">
                  <c:v>140</c:v>
                </c:pt>
                <c:pt idx="3">
                  <c:v>210</c:v>
                </c:pt>
                <c:pt idx="4">
                  <c:v>280</c:v>
                </c:pt>
                <c:pt idx="5">
                  <c:v>350</c:v>
                </c:pt>
                <c:pt idx="6">
                  <c:v>420</c:v>
                </c:pt>
                <c:pt idx="7">
                  <c:v>490</c:v>
                </c:pt>
                <c:pt idx="8">
                  <c:v>560</c:v>
                </c:pt>
                <c:pt idx="9">
                  <c:v>630</c:v>
                </c:pt>
                <c:pt idx="10">
                  <c:v>700</c:v>
                </c:pt>
                <c:pt idx="11">
                  <c:v>770</c:v>
                </c:pt>
                <c:pt idx="12">
                  <c:v>840</c:v>
                </c:pt>
                <c:pt idx="13">
                  <c:v>910</c:v>
                </c:pt>
                <c:pt idx="14">
                  <c:v>980</c:v>
                </c:pt>
              </c:numCache>
            </c:numRef>
          </c:cat>
          <c:val>
            <c:numRef>
              <c:f>Exercise4!$R$25:$AF$25</c:f>
              <c:numCache>
                <c:formatCode>0.000</c:formatCode>
                <c:ptCount val="15"/>
                <c:pt idx="0">
                  <c:v>423</c:v>
                </c:pt>
                <c:pt idx="1">
                  <c:v>423.48014357035231</c:v>
                </c:pt>
                <c:pt idx="2">
                  <c:v>423.74830179905774</c:v>
                </c:pt>
                <c:pt idx="3">
                  <c:v>424.01625766016218</c:v>
                </c:pt>
                <c:pt idx="4">
                  <c:v>424.28279576357681</c:v>
                </c:pt>
                <c:pt idx="5">
                  <c:v>424.47974133345235</c:v>
                </c:pt>
                <c:pt idx="6">
                  <c:v>425.31569259327216</c:v>
                </c:pt>
                <c:pt idx="7">
                  <c:v>426.4024839157882</c:v>
                </c:pt>
                <c:pt idx="8">
                  <c:v>427.18628095465795</c:v>
                </c:pt>
                <c:pt idx="9">
                  <c:v>427.68767293615247</c:v>
                </c:pt>
                <c:pt idx="10">
                  <c:v>428.18353846283856</c:v>
                </c:pt>
                <c:pt idx="11">
                  <c:v>428.67431605789403</c:v>
                </c:pt>
                <c:pt idx="12">
                  <c:v>429.19149522109512</c:v>
                </c:pt>
                <c:pt idx="13">
                  <c:v>429.72895421377495</c:v>
                </c:pt>
                <c:pt idx="14">
                  <c:v>430</c:v>
                </c:pt>
              </c:numCache>
            </c:numRef>
          </c:val>
          <c:extLst>
            <c:ext xmlns:c16="http://schemas.microsoft.com/office/drawing/2014/chart" uri="{C3380CC4-5D6E-409C-BE32-E72D297353CC}">
              <c16:uniqueId val="{0000000A-7EBC-42FA-ABC0-C7801AB3666D}"/>
            </c:ext>
          </c:extLst>
        </c:ser>
        <c:ser>
          <c:idx val="11"/>
          <c:order val="11"/>
          <c:tx>
            <c:strRef>
              <c:f>Exercise4!$Q$26</c:f>
              <c:strCache>
                <c:ptCount val="1"/>
                <c:pt idx="0">
                  <c:v>210</c:v>
                </c:pt>
              </c:strCache>
            </c:strRef>
          </c:tx>
          <c:spPr>
            <a:ln/>
            <a:effectLst/>
          </c:spPr>
          <c:cat>
            <c:numRef>
              <c:f>Exercise4!$R$14:$AF$14</c:f>
              <c:numCache>
                <c:formatCode>General</c:formatCode>
                <c:ptCount val="15"/>
                <c:pt idx="0">
                  <c:v>0</c:v>
                </c:pt>
                <c:pt idx="1">
                  <c:v>70</c:v>
                </c:pt>
                <c:pt idx="2">
                  <c:v>140</c:v>
                </c:pt>
                <c:pt idx="3">
                  <c:v>210</c:v>
                </c:pt>
                <c:pt idx="4">
                  <c:v>280</c:v>
                </c:pt>
                <c:pt idx="5">
                  <c:v>350</c:v>
                </c:pt>
                <c:pt idx="6">
                  <c:v>420</c:v>
                </c:pt>
                <c:pt idx="7">
                  <c:v>490</c:v>
                </c:pt>
                <c:pt idx="8">
                  <c:v>560</c:v>
                </c:pt>
                <c:pt idx="9">
                  <c:v>630</c:v>
                </c:pt>
                <c:pt idx="10">
                  <c:v>700</c:v>
                </c:pt>
                <c:pt idx="11">
                  <c:v>770</c:v>
                </c:pt>
                <c:pt idx="12">
                  <c:v>840</c:v>
                </c:pt>
                <c:pt idx="13">
                  <c:v>910</c:v>
                </c:pt>
                <c:pt idx="14">
                  <c:v>980</c:v>
                </c:pt>
              </c:numCache>
            </c:numRef>
          </c:cat>
          <c:val>
            <c:numRef>
              <c:f>Exercise4!$R$26:$AF$26</c:f>
              <c:numCache>
                <c:formatCode>0.000</c:formatCode>
                <c:ptCount val="15"/>
                <c:pt idx="0">
                  <c:v>423</c:v>
                </c:pt>
                <c:pt idx="1">
                  <c:v>423.31791854855908</c:v>
                </c:pt>
                <c:pt idx="2">
                  <c:v>423.59431090410192</c:v>
                </c:pt>
                <c:pt idx="3">
                  <c:v>423.81477595437838</c:v>
                </c:pt>
                <c:pt idx="4">
                  <c:v>424.06864635219006</c:v>
                </c:pt>
                <c:pt idx="5">
                  <c:v>424.37300183967125</c:v>
                </c:pt>
                <c:pt idx="6">
                  <c:v>425.06974900920528</c:v>
                </c:pt>
                <c:pt idx="7">
                  <c:v>425.954667677153</c:v>
                </c:pt>
                <c:pt idx="8">
                  <c:v>426.88858189347957</c:v>
                </c:pt>
                <c:pt idx="9">
                  <c:v>427.54542814404084</c:v>
                </c:pt>
                <c:pt idx="10">
                  <c:v>428.12163023735764</c:v>
                </c:pt>
                <c:pt idx="11">
                  <c:v>428.64391654257935</c:v>
                </c:pt>
                <c:pt idx="12">
                  <c:v>429.17731013552731</c:v>
                </c:pt>
                <c:pt idx="13">
                  <c:v>429.75192735186675</c:v>
                </c:pt>
                <c:pt idx="14">
                  <c:v>430</c:v>
                </c:pt>
              </c:numCache>
            </c:numRef>
          </c:val>
          <c:extLst>
            <c:ext xmlns:c16="http://schemas.microsoft.com/office/drawing/2014/chart" uri="{C3380CC4-5D6E-409C-BE32-E72D297353CC}">
              <c16:uniqueId val="{0000000B-7EBC-42FA-ABC0-C7801AB3666D}"/>
            </c:ext>
          </c:extLst>
        </c:ser>
        <c:ser>
          <c:idx val="12"/>
          <c:order val="12"/>
          <c:tx>
            <c:strRef>
              <c:f>Exercise4!$Q$27</c:f>
              <c:strCache>
                <c:ptCount val="1"/>
                <c:pt idx="0">
                  <c:v>140</c:v>
                </c:pt>
              </c:strCache>
            </c:strRef>
          </c:tx>
          <c:spPr>
            <a:ln/>
            <a:effectLst/>
          </c:spPr>
          <c:cat>
            <c:numRef>
              <c:f>Exercise4!$R$14:$AF$14</c:f>
              <c:numCache>
                <c:formatCode>General</c:formatCode>
                <c:ptCount val="15"/>
                <c:pt idx="0">
                  <c:v>0</c:v>
                </c:pt>
                <c:pt idx="1">
                  <c:v>70</c:v>
                </c:pt>
                <c:pt idx="2">
                  <c:v>140</c:v>
                </c:pt>
                <c:pt idx="3">
                  <c:v>210</c:v>
                </c:pt>
                <c:pt idx="4">
                  <c:v>280</c:v>
                </c:pt>
                <c:pt idx="5">
                  <c:v>350</c:v>
                </c:pt>
                <c:pt idx="6">
                  <c:v>420</c:v>
                </c:pt>
                <c:pt idx="7">
                  <c:v>490</c:v>
                </c:pt>
                <c:pt idx="8">
                  <c:v>560</c:v>
                </c:pt>
                <c:pt idx="9">
                  <c:v>630</c:v>
                </c:pt>
                <c:pt idx="10">
                  <c:v>700</c:v>
                </c:pt>
                <c:pt idx="11">
                  <c:v>770</c:v>
                </c:pt>
                <c:pt idx="12">
                  <c:v>840</c:v>
                </c:pt>
                <c:pt idx="13">
                  <c:v>910</c:v>
                </c:pt>
                <c:pt idx="14">
                  <c:v>980</c:v>
                </c:pt>
              </c:numCache>
            </c:numRef>
          </c:cat>
          <c:val>
            <c:numRef>
              <c:f>Exercise4!$R$27:$AF$27</c:f>
              <c:numCache>
                <c:formatCode>0.000</c:formatCode>
                <c:ptCount val="15"/>
                <c:pt idx="0">
                  <c:v>423</c:v>
                </c:pt>
                <c:pt idx="1">
                  <c:v>423.15866702317845</c:v>
                </c:pt>
                <c:pt idx="2">
                  <c:v>423.33845684949245</c:v>
                </c:pt>
                <c:pt idx="3">
                  <c:v>423.58165921365668</c:v>
                </c:pt>
                <c:pt idx="4">
                  <c:v>424.05646506274917</c:v>
                </c:pt>
                <c:pt idx="5">
                  <c:v>424.52495514568517</c:v>
                </c:pt>
                <c:pt idx="6">
                  <c:v>425.12763089263825</c:v>
                </c:pt>
                <c:pt idx="7">
                  <c:v>425.80519920158224</c:v>
                </c:pt>
                <c:pt idx="8">
                  <c:v>426.63004781697549</c:v>
                </c:pt>
                <c:pt idx="9">
                  <c:v>427.45897986999904</c:v>
                </c:pt>
                <c:pt idx="10">
                  <c:v>428.11709243455505</c:v>
                </c:pt>
                <c:pt idx="11">
                  <c:v>428.61987879564856</c:v>
                </c:pt>
                <c:pt idx="12">
                  <c:v>429.11520004649918</c:v>
                </c:pt>
                <c:pt idx="13">
                  <c:v>429.64247000365594</c:v>
                </c:pt>
                <c:pt idx="14">
                  <c:v>430</c:v>
                </c:pt>
              </c:numCache>
            </c:numRef>
          </c:val>
          <c:extLst>
            <c:ext xmlns:c16="http://schemas.microsoft.com/office/drawing/2014/chart" uri="{C3380CC4-5D6E-409C-BE32-E72D297353CC}">
              <c16:uniqueId val="{0000000C-7EBC-42FA-ABC0-C7801AB3666D}"/>
            </c:ext>
          </c:extLst>
        </c:ser>
        <c:ser>
          <c:idx val="13"/>
          <c:order val="13"/>
          <c:tx>
            <c:strRef>
              <c:f>Exercise4!$Q$28</c:f>
              <c:strCache>
                <c:ptCount val="1"/>
                <c:pt idx="0">
                  <c:v>70</c:v>
                </c:pt>
              </c:strCache>
            </c:strRef>
          </c:tx>
          <c:spPr>
            <a:ln/>
            <a:effectLst/>
          </c:spPr>
          <c:cat>
            <c:numRef>
              <c:f>Exercise4!$R$14:$AF$14</c:f>
              <c:numCache>
                <c:formatCode>General</c:formatCode>
                <c:ptCount val="15"/>
                <c:pt idx="0">
                  <c:v>0</c:v>
                </c:pt>
                <c:pt idx="1">
                  <c:v>70</c:v>
                </c:pt>
                <c:pt idx="2">
                  <c:v>140</c:v>
                </c:pt>
                <c:pt idx="3">
                  <c:v>210</c:v>
                </c:pt>
                <c:pt idx="4">
                  <c:v>280</c:v>
                </c:pt>
                <c:pt idx="5">
                  <c:v>350</c:v>
                </c:pt>
                <c:pt idx="6">
                  <c:v>420</c:v>
                </c:pt>
                <c:pt idx="7">
                  <c:v>490</c:v>
                </c:pt>
                <c:pt idx="8">
                  <c:v>560</c:v>
                </c:pt>
                <c:pt idx="9">
                  <c:v>630</c:v>
                </c:pt>
                <c:pt idx="10">
                  <c:v>700</c:v>
                </c:pt>
                <c:pt idx="11">
                  <c:v>770</c:v>
                </c:pt>
                <c:pt idx="12">
                  <c:v>840</c:v>
                </c:pt>
                <c:pt idx="13">
                  <c:v>910</c:v>
                </c:pt>
                <c:pt idx="14">
                  <c:v>980</c:v>
                </c:pt>
              </c:numCache>
            </c:numRef>
          </c:cat>
          <c:val>
            <c:numRef>
              <c:f>Exercise4!$R$28:$AF$28</c:f>
              <c:numCache>
                <c:formatCode>0.000</c:formatCode>
                <c:ptCount val="15"/>
                <c:pt idx="0">
                  <c:v>423</c:v>
                </c:pt>
                <c:pt idx="1">
                  <c:v>423.13337360484843</c:v>
                </c:pt>
                <c:pt idx="2">
                  <c:v>423.24145503517354</c:v>
                </c:pt>
                <c:pt idx="3">
                  <c:v>423.60614549471006</c:v>
                </c:pt>
                <c:pt idx="4">
                  <c:v>424.14237130781044</c:v>
                </c:pt>
                <c:pt idx="5">
                  <c:v>424.56083915643586</c:v>
                </c:pt>
                <c:pt idx="6">
                  <c:v>425.15614226823288</c:v>
                </c:pt>
                <c:pt idx="7">
                  <c:v>425.94319081720965</c:v>
                </c:pt>
                <c:pt idx="8">
                  <c:v>426.62520541857253</c:v>
                </c:pt>
                <c:pt idx="9">
                  <c:v>427.34680696951989</c:v>
                </c:pt>
                <c:pt idx="10">
                  <c:v>428.08763299359345</c:v>
                </c:pt>
                <c:pt idx="11">
                  <c:v>428.59142882133443</c:v>
                </c:pt>
                <c:pt idx="12">
                  <c:v>429.06406751666805</c:v>
                </c:pt>
                <c:pt idx="13">
                  <c:v>429.51105252987384</c:v>
                </c:pt>
                <c:pt idx="14">
                  <c:v>430</c:v>
                </c:pt>
              </c:numCache>
            </c:numRef>
          </c:val>
          <c:extLst>
            <c:ext xmlns:c16="http://schemas.microsoft.com/office/drawing/2014/chart" uri="{C3380CC4-5D6E-409C-BE32-E72D297353CC}">
              <c16:uniqueId val="{0000000D-7EBC-42FA-ABC0-C7801AB3666D}"/>
            </c:ext>
          </c:extLst>
        </c:ser>
        <c:ser>
          <c:idx val="14"/>
          <c:order val="14"/>
          <c:tx>
            <c:strRef>
              <c:f>Exercise4!$Q$29</c:f>
              <c:strCache>
                <c:ptCount val="1"/>
                <c:pt idx="0">
                  <c:v>0</c:v>
                </c:pt>
              </c:strCache>
            </c:strRef>
          </c:tx>
          <c:spPr>
            <a:ln/>
            <a:effectLst/>
          </c:spPr>
          <c:cat>
            <c:numRef>
              <c:f>Exercise4!$R$14:$AF$14</c:f>
              <c:numCache>
                <c:formatCode>General</c:formatCode>
                <c:ptCount val="15"/>
                <c:pt idx="0">
                  <c:v>0</c:v>
                </c:pt>
                <c:pt idx="1">
                  <c:v>70</c:v>
                </c:pt>
                <c:pt idx="2">
                  <c:v>140</c:v>
                </c:pt>
                <c:pt idx="3">
                  <c:v>210</c:v>
                </c:pt>
                <c:pt idx="4">
                  <c:v>280</c:v>
                </c:pt>
                <c:pt idx="5">
                  <c:v>350</c:v>
                </c:pt>
                <c:pt idx="6">
                  <c:v>420</c:v>
                </c:pt>
                <c:pt idx="7">
                  <c:v>490</c:v>
                </c:pt>
                <c:pt idx="8">
                  <c:v>560</c:v>
                </c:pt>
                <c:pt idx="9">
                  <c:v>630</c:v>
                </c:pt>
                <c:pt idx="10">
                  <c:v>700</c:v>
                </c:pt>
                <c:pt idx="11">
                  <c:v>770</c:v>
                </c:pt>
                <c:pt idx="12">
                  <c:v>840</c:v>
                </c:pt>
                <c:pt idx="13">
                  <c:v>910</c:v>
                </c:pt>
                <c:pt idx="14">
                  <c:v>980</c:v>
                </c:pt>
              </c:numCache>
            </c:numRef>
          </c:cat>
          <c:val>
            <c:numRef>
              <c:f>Exercise4!$R$29:$AF$29</c:f>
              <c:numCache>
                <c:formatCode>0.000</c:formatCode>
                <c:ptCount val="15"/>
                <c:pt idx="0">
                  <c:v>423</c:v>
                </c:pt>
                <c:pt idx="1">
                  <c:v>423.13337360484843</c:v>
                </c:pt>
                <c:pt idx="2">
                  <c:v>423.24145503517354</c:v>
                </c:pt>
                <c:pt idx="3">
                  <c:v>423.60614549471006</c:v>
                </c:pt>
                <c:pt idx="4">
                  <c:v>424.14237130781044</c:v>
                </c:pt>
                <c:pt idx="5">
                  <c:v>424.56083915643586</c:v>
                </c:pt>
                <c:pt idx="6">
                  <c:v>425.15614226823288</c:v>
                </c:pt>
                <c:pt idx="7">
                  <c:v>425.94319081720965</c:v>
                </c:pt>
                <c:pt idx="8">
                  <c:v>426.62520541857253</c:v>
                </c:pt>
                <c:pt idx="9">
                  <c:v>427.34680696951989</c:v>
                </c:pt>
                <c:pt idx="10">
                  <c:v>428.08763299359345</c:v>
                </c:pt>
                <c:pt idx="11">
                  <c:v>428.59142882133443</c:v>
                </c:pt>
                <c:pt idx="12">
                  <c:v>429.06406751666805</c:v>
                </c:pt>
                <c:pt idx="13">
                  <c:v>429.51105252987384</c:v>
                </c:pt>
                <c:pt idx="14">
                  <c:v>430</c:v>
                </c:pt>
              </c:numCache>
            </c:numRef>
          </c:val>
          <c:extLst>
            <c:ext xmlns:c16="http://schemas.microsoft.com/office/drawing/2014/chart" uri="{C3380CC4-5D6E-409C-BE32-E72D297353CC}">
              <c16:uniqueId val="{0000000E-7EBC-42FA-ABC0-C7801AB3666D}"/>
            </c:ext>
          </c:extLst>
        </c:ser>
        <c:bandFmts>
          <c:bandFmt>
            <c:idx val="0"/>
            <c:spPr>
              <a:ln/>
              <a:effectLst/>
            </c:spPr>
          </c:bandFmt>
          <c:bandFmt>
            <c:idx val="1"/>
            <c:spPr>
              <a:ln/>
              <a:effectLst/>
            </c:spPr>
          </c:bandFmt>
          <c:bandFmt>
            <c:idx val="2"/>
            <c:spPr>
              <a:ln/>
              <a:effectLst/>
            </c:spPr>
          </c:bandFmt>
          <c:bandFmt>
            <c:idx val="3"/>
            <c:spPr>
              <a:ln/>
              <a:effectLst/>
            </c:spPr>
          </c:bandFmt>
          <c:bandFmt>
            <c:idx val="4"/>
            <c:spPr>
              <a:ln/>
              <a:effectLst/>
            </c:spPr>
          </c:bandFmt>
          <c:bandFmt>
            <c:idx val="5"/>
            <c:spPr>
              <a:ln/>
              <a:effectLst/>
            </c:spPr>
          </c:bandFmt>
          <c:bandFmt>
            <c:idx val="6"/>
            <c:spPr>
              <a:ln/>
              <a:effectLst/>
            </c:spPr>
          </c:bandFmt>
          <c:bandFmt>
            <c:idx val="7"/>
            <c:spPr>
              <a:ln/>
              <a:effectLst/>
            </c:spPr>
          </c:bandFmt>
          <c:bandFmt>
            <c:idx val="8"/>
            <c:spPr>
              <a:ln/>
              <a:effectLst/>
            </c:spPr>
          </c:bandFmt>
          <c:bandFmt>
            <c:idx val="9"/>
            <c:spPr>
              <a:ln/>
              <a:effectLst/>
            </c:spPr>
          </c:bandFmt>
          <c:bandFmt>
            <c:idx val="10"/>
            <c:spPr>
              <a:ln/>
              <a:effectLst/>
            </c:spPr>
          </c:bandFmt>
          <c:bandFmt>
            <c:idx val="11"/>
            <c:spPr>
              <a:ln/>
              <a:effectLst/>
            </c:spPr>
          </c:bandFmt>
          <c:bandFmt>
            <c:idx val="12"/>
            <c:spPr>
              <a:ln/>
              <a:effectLst/>
            </c:spPr>
          </c:bandFmt>
          <c:bandFmt>
            <c:idx val="13"/>
            <c:spPr>
              <a:ln/>
              <a:effectLst/>
            </c:spPr>
          </c:bandFmt>
          <c:bandFmt>
            <c:idx val="14"/>
            <c:spPr>
              <a:ln/>
              <a:effectLst/>
            </c:spPr>
          </c:bandFmt>
        </c:bandFmts>
        <c:axId val="461611503"/>
        <c:axId val="1272301711"/>
        <c:axId val="1182100271"/>
      </c:surfaceChart>
      <c:catAx>
        <c:axId val="461611503"/>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72301711"/>
        <c:crosses val="autoZero"/>
        <c:auto val="1"/>
        <c:lblAlgn val="ctr"/>
        <c:lblOffset val="100"/>
        <c:noMultiLvlLbl val="0"/>
      </c:catAx>
      <c:valAx>
        <c:axId val="1272301711"/>
        <c:scaling>
          <c:orientation val="minMax"/>
        </c:scaling>
        <c:delete val="0"/>
        <c:axPos val="l"/>
        <c:majorGridlines>
          <c:spPr>
            <a:ln w="9525" cap="flat" cmpd="sng" algn="ctr">
              <a:solidFill>
                <a:schemeClr val="tx1">
                  <a:lumMod val="15000"/>
                  <a:lumOff val="85000"/>
                </a:schemeClr>
              </a:solidFill>
              <a:round/>
            </a:ln>
            <a:effectLst/>
          </c:spPr>
        </c:majorGridlines>
        <c:numFmt formatCode="0.000" sourceLinked="1"/>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61611503"/>
        <c:crosses val="autoZero"/>
        <c:crossBetween val="midCat"/>
        <c:majorUnit val="1"/>
      </c:valAx>
      <c:serAx>
        <c:axId val="1182100271"/>
        <c:scaling>
          <c:orientation val="maxMin"/>
        </c:scaling>
        <c:delete val="0"/>
        <c:axPos val="b"/>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72301711"/>
        <c:crosses val="autoZero"/>
      </c:serAx>
      <c:spPr>
        <a:noFill/>
        <a:ln>
          <a:noFill/>
        </a:ln>
        <a:effectLst/>
      </c:spPr>
    </c:plotArea>
    <c:legend>
      <c:legendPos val="b"/>
      <c:overlay val="0"/>
      <c:spPr>
        <a:noFill/>
        <a:ln>
          <a:noFill/>
        </a:ln>
        <a:effectLst/>
      </c:spPr>
      <c:txPr>
        <a:bodyPr rot="0" spcFirstLastPara="1" vertOverflow="ellipsis" vert="horz" wrap="square" anchor="ctr" anchorCtr="1"/>
        <a:lstStyle/>
        <a:p>
          <a:pPr rtl="0">
            <a:defRPr sz="600" b="0" i="0" u="none" strike="noStrike" kern="1200" baseline="0">
              <a:solidFill>
                <a:schemeClr val="tx1">
                  <a:lumMod val="65000"/>
                  <a:lumOff val="35000"/>
                </a:schemeClr>
              </a:solidFill>
              <a:latin typeface="+mn-lt"/>
              <a:ea typeface="+mn-ea"/>
              <a:cs typeface="+mn-cs"/>
            </a:defRPr>
          </a:pPr>
          <a:endParaRPr lang="en-US"/>
        </a:p>
      </c:txPr>
    </c:legend>
    <c:plotVisOnly val="1"/>
    <c:dispBlanksAs val="zero"/>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Hydraulic Conductivity</a:t>
            </a:r>
          </a:p>
        </c:rich>
      </c:tx>
      <c:overlay val="0"/>
      <c:spPr>
        <a:noFill/>
        <a:ln>
          <a:noFill/>
        </a:ln>
        <a:effectLst/>
      </c:spPr>
    </c:title>
    <c:autoTitleDeleted val="0"/>
    <c:view3D>
      <c:rotX val="90"/>
      <c:rotY val="0"/>
      <c:rAngAx val="0"/>
      <c:perspective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8.1228980379588284E-2"/>
          <c:y val="0.17553396712759881"/>
          <c:w val="0.77629805559326592"/>
          <c:h val="0.57904953733556819"/>
        </c:manualLayout>
      </c:layout>
      <c:surfaceChart>
        <c:wireframe val="1"/>
        <c:ser>
          <c:idx val="0"/>
          <c:order val="0"/>
          <c:tx>
            <c:strRef>
              <c:f>Exercise4!$Q$32</c:f>
              <c:strCache>
                <c:ptCount val="1"/>
                <c:pt idx="0">
                  <c:v>980.00</c:v>
                </c:pt>
              </c:strCache>
            </c:strRef>
          </c:tx>
          <c:spPr>
            <a:ln w="9525" cap="rnd">
              <a:solidFill>
                <a:schemeClr val="accent1"/>
              </a:solidFill>
              <a:round/>
            </a:ln>
            <a:effectLst/>
          </c:spPr>
          <c:cat>
            <c:numRef>
              <c:f>Exercise4!$R$31:$AF$31</c:f>
              <c:numCache>
                <c:formatCode>General</c:formatCode>
                <c:ptCount val="15"/>
                <c:pt idx="0">
                  <c:v>0</c:v>
                </c:pt>
                <c:pt idx="1">
                  <c:v>70</c:v>
                </c:pt>
                <c:pt idx="2">
                  <c:v>140</c:v>
                </c:pt>
                <c:pt idx="3">
                  <c:v>210</c:v>
                </c:pt>
                <c:pt idx="4">
                  <c:v>280</c:v>
                </c:pt>
                <c:pt idx="5">
                  <c:v>350</c:v>
                </c:pt>
                <c:pt idx="6">
                  <c:v>420</c:v>
                </c:pt>
                <c:pt idx="7">
                  <c:v>490</c:v>
                </c:pt>
                <c:pt idx="8">
                  <c:v>560</c:v>
                </c:pt>
                <c:pt idx="9">
                  <c:v>630</c:v>
                </c:pt>
                <c:pt idx="10">
                  <c:v>700</c:v>
                </c:pt>
                <c:pt idx="11">
                  <c:v>770</c:v>
                </c:pt>
                <c:pt idx="12">
                  <c:v>840</c:v>
                </c:pt>
                <c:pt idx="13">
                  <c:v>910</c:v>
                </c:pt>
                <c:pt idx="14">
                  <c:v>980</c:v>
                </c:pt>
              </c:numCache>
            </c:numRef>
          </c:cat>
          <c:val>
            <c:numRef>
              <c:f>Exercise4!$R$32:$AF$32</c:f>
              <c:numCache>
                <c:formatCode>0.000</c:formatCode>
                <c:ptCount val="15"/>
                <c:pt idx="0">
                  <c:v>2.518853553</c:v>
                </c:pt>
                <c:pt idx="1">
                  <c:v>2.6680351949999999</c:v>
                </c:pt>
                <c:pt idx="2">
                  <c:v>7.026212643</c:v>
                </c:pt>
                <c:pt idx="3">
                  <c:v>1.6219067309999999</c:v>
                </c:pt>
                <c:pt idx="4">
                  <c:v>0.88897168800000004</c:v>
                </c:pt>
                <c:pt idx="5">
                  <c:v>4.3907631260000004</c:v>
                </c:pt>
                <c:pt idx="6">
                  <c:v>2.518853553</c:v>
                </c:pt>
                <c:pt idx="7">
                  <c:v>2.6680351949999999</c:v>
                </c:pt>
                <c:pt idx="8">
                  <c:v>7.026212643</c:v>
                </c:pt>
                <c:pt idx="9">
                  <c:v>1.6219067309999999</c:v>
                </c:pt>
                <c:pt idx="10">
                  <c:v>0.88897168800000004</c:v>
                </c:pt>
                <c:pt idx="11">
                  <c:v>4.3907631260000004</c:v>
                </c:pt>
                <c:pt idx="12">
                  <c:v>0.88897168800000004</c:v>
                </c:pt>
                <c:pt idx="13">
                  <c:v>4.3907631260000004</c:v>
                </c:pt>
                <c:pt idx="14">
                  <c:v>1.6219067309999999</c:v>
                </c:pt>
              </c:numCache>
            </c:numRef>
          </c:val>
          <c:extLst>
            <c:ext xmlns:c16="http://schemas.microsoft.com/office/drawing/2014/chart" uri="{C3380CC4-5D6E-409C-BE32-E72D297353CC}">
              <c16:uniqueId val="{00000000-FEC6-42E7-8F80-B63111A4AA73}"/>
            </c:ext>
          </c:extLst>
        </c:ser>
        <c:ser>
          <c:idx val="1"/>
          <c:order val="1"/>
          <c:tx>
            <c:strRef>
              <c:f>Exercise4!$Q$33</c:f>
              <c:strCache>
                <c:ptCount val="1"/>
                <c:pt idx="0">
                  <c:v>910.00</c:v>
                </c:pt>
              </c:strCache>
            </c:strRef>
          </c:tx>
          <c:spPr>
            <a:ln w="9525" cap="rnd">
              <a:solidFill>
                <a:schemeClr val="accent2"/>
              </a:solidFill>
              <a:round/>
            </a:ln>
            <a:effectLst/>
          </c:spPr>
          <c:cat>
            <c:numRef>
              <c:f>Exercise4!$R$31:$AF$31</c:f>
              <c:numCache>
                <c:formatCode>General</c:formatCode>
                <c:ptCount val="15"/>
                <c:pt idx="0">
                  <c:v>0</c:v>
                </c:pt>
                <c:pt idx="1">
                  <c:v>70</c:v>
                </c:pt>
                <c:pt idx="2">
                  <c:v>140</c:v>
                </c:pt>
                <c:pt idx="3">
                  <c:v>210</c:v>
                </c:pt>
                <c:pt idx="4">
                  <c:v>280</c:v>
                </c:pt>
                <c:pt idx="5">
                  <c:v>350</c:v>
                </c:pt>
                <c:pt idx="6">
                  <c:v>420</c:v>
                </c:pt>
                <c:pt idx="7">
                  <c:v>490</c:v>
                </c:pt>
                <c:pt idx="8">
                  <c:v>560</c:v>
                </c:pt>
                <c:pt idx="9">
                  <c:v>630</c:v>
                </c:pt>
                <c:pt idx="10">
                  <c:v>700</c:v>
                </c:pt>
                <c:pt idx="11">
                  <c:v>770</c:v>
                </c:pt>
                <c:pt idx="12">
                  <c:v>840</c:v>
                </c:pt>
                <c:pt idx="13">
                  <c:v>910</c:v>
                </c:pt>
                <c:pt idx="14">
                  <c:v>980</c:v>
                </c:pt>
              </c:numCache>
            </c:numRef>
          </c:cat>
          <c:val>
            <c:numRef>
              <c:f>Exercise4!$R$33:$AF$33</c:f>
              <c:numCache>
                <c:formatCode>0.000</c:formatCode>
                <c:ptCount val="15"/>
                <c:pt idx="0">
                  <c:v>1.035412193</c:v>
                </c:pt>
                <c:pt idx="1">
                  <c:v>2.6634015049999999</c:v>
                </c:pt>
                <c:pt idx="2">
                  <c:v>1.978351736</c:v>
                </c:pt>
                <c:pt idx="3">
                  <c:v>1.690209235</c:v>
                </c:pt>
                <c:pt idx="4">
                  <c:v>0.79042557700000005</c:v>
                </c:pt>
                <c:pt idx="5">
                  <c:v>2.7564774519999999</c:v>
                </c:pt>
                <c:pt idx="6">
                  <c:v>1.035412193</c:v>
                </c:pt>
                <c:pt idx="7">
                  <c:v>2.6634015049999999</c:v>
                </c:pt>
                <c:pt idx="8">
                  <c:v>1.978351736</c:v>
                </c:pt>
                <c:pt idx="9">
                  <c:v>1.690209235</c:v>
                </c:pt>
                <c:pt idx="10">
                  <c:v>0.79042557700000005</c:v>
                </c:pt>
                <c:pt idx="11">
                  <c:v>2.7564774519999999</c:v>
                </c:pt>
                <c:pt idx="12">
                  <c:v>0.79042557700000005</c:v>
                </c:pt>
                <c:pt idx="13">
                  <c:v>2.7564774519999999</c:v>
                </c:pt>
                <c:pt idx="14">
                  <c:v>100</c:v>
                </c:pt>
              </c:numCache>
            </c:numRef>
          </c:val>
          <c:extLst>
            <c:ext xmlns:c16="http://schemas.microsoft.com/office/drawing/2014/chart" uri="{C3380CC4-5D6E-409C-BE32-E72D297353CC}">
              <c16:uniqueId val="{00000001-FEC6-42E7-8F80-B63111A4AA73}"/>
            </c:ext>
          </c:extLst>
        </c:ser>
        <c:ser>
          <c:idx val="2"/>
          <c:order val="2"/>
          <c:tx>
            <c:strRef>
              <c:f>Exercise4!$Q$34</c:f>
              <c:strCache>
                <c:ptCount val="1"/>
                <c:pt idx="0">
                  <c:v>840.00</c:v>
                </c:pt>
              </c:strCache>
            </c:strRef>
          </c:tx>
          <c:spPr>
            <a:ln w="9525" cap="rnd">
              <a:solidFill>
                <a:schemeClr val="accent3"/>
              </a:solidFill>
              <a:round/>
            </a:ln>
            <a:effectLst/>
          </c:spPr>
          <c:cat>
            <c:numRef>
              <c:f>Exercise4!$R$31:$AF$31</c:f>
              <c:numCache>
                <c:formatCode>General</c:formatCode>
                <c:ptCount val="15"/>
                <c:pt idx="0">
                  <c:v>0</c:v>
                </c:pt>
                <c:pt idx="1">
                  <c:v>70</c:v>
                </c:pt>
                <c:pt idx="2">
                  <c:v>140</c:v>
                </c:pt>
                <c:pt idx="3">
                  <c:v>210</c:v>
                </c:pt>
                <c:pt idx="4">
                  <c:v>280</c:v>
                </c:pt>
                <c:pt idx="5">
                  <c:v>350</c:v>
                </c:pt>
                <c:pt idx="6">
                  <c:v>420</c:v>
                </c:pt>
                <c:pt idx="7">
                  <c:v>490</c:v>
                </c:pt>
                <c:pt idx="8">
                  <c:v>560</c:v>
                </c:pt>
                <c:pt idx="9">
                  <c:v>630</c:v>
                </c:pt>
                <c:pt idx="10">
                  <c:v>700</c:v>
                </c:pt>
                <c:pt idx="11">
                  <c:v>770</c:v>
                </c:pt>
                <c:pt idx="12">
                  <c:v>840</c:v>
                </c:pt>
                <c:pt idx="13">
                  <c:v>910</c:v>
                </c:pt>
                <c:pt idx="14">
                  <c:v>980</c:v>
                </c:pt>
              </c:numCache>
            </c:numRef>
          </c:cat>
          <c:val>
            <c:numRef>
              <c:f>Exercise4!$R$34:$AF$34</c:f>
              <c:numCache>
                <c:formatCode>0.000</c:formatCode>
                <c:ptCount val="15"/>
                <c:pt idx="0">
                  <c:v>2.0483925300000001</c:v>
                </c:pt>
                <c:pt idx="1">
                  <c:v>4.7292099050000003</c:v>
                </c:pt>
                <c:pt idx="2">
                  <c:v>5.3072981229999998</c:v>
                </c:pt>
                <c:pt idx="3">
                  <c:v>1.482262709</c:v>
                </c:pt>
                <c:pt idx="4">
                  <c:v>3.380672932</c:v>
                </c:pt>
                <c:pt idx="5">
                  <c:v>3.6807021120000001</c:v>
                </c:pt>
                <c:pt idx="6">
                  <c:v>2.0483925300000001</c:v>
                </c:pt>
                <c:pt idx="7">
                  <c:v>4.7292099050000003</c:v>
                </c:pt>
                <c:pt idx="8">
                  <c:v>5.3072981229999998</c:v>
                </c:pt>
                <c:pt idx="9">
                  <c:v>1.482262709</c:v>
                </c:pt>
                <c:pt idx="10">
                  <c:v>3.380672932</c:v>
                </c:pt>
                <c:pt idx="11">
                  <c:v>3.6807021120000001</c:v>
                </c:pt>
                <c:pt idx="12">
                  <c:v>5.3072981229999998</c:v>
                </c:pt>
                <c:pt idx="13">
                  <c:v>100</c:v>
                </c:pt>
                <c:pt idx="14">
                  <c:v>100</c:v>
                </c:pt>
              </c:numCache>
            </c:numRef>
          </c:val>
          <c:extLst>
            <c:ext xmlns:c16="http://schemas.microsoft.com/office/drawing/2014/chart" uri="{C3380CC4-5D6E-409C-BE32-E72D297353CC}">
              <c16:uniqueId val="{00000002-FEC6-42E7-8F80-B63111A4AA73}"/>
            </c:ext>
          </c:extLst>
        </c:ser>
        <c:ser>
          <c:idx val="3"/>
          <c:order val="3"/>
          <c:tx>
            <c:strRef>
              <c:f>Exercise4!$Q$35</c:f>
              <c:strCache>
                <c:ptCount val="1"/>
                <c:pt idx="0">
                  <c:v>770.00</c:v>
                </c:pt>
              </c:strCache>
            </c:strRef>
          </c:tx>
          <c:spPr>
            <a:ln w="9525" cap="rnd">
              <a:solidFill>
                <a:schemeClr val="accent4"/>
              </a:solidFill>
              <a:round/>
            </a:ln>
            <a:effectLst/>
          </c:spPr>
          <c:cat>
            <c:numRef>
              <c:f>Exercise4!$R$31:$AF$31</c:f>
              <c:numCache>
                <c:formatCode>General</c:formatCode>
                <c:ptCount val="15"/>
                <c:pt idx="0">
                  <c:v>0</c:v>
                </c:pt>
                <c:pt idx="1">
                  <c:v>70</c:v>
                </c:pt>
                <c:pt idx="2">
                  <c:v>140</c:v>
                </c:pt>
                <c:pt idx="3">
                  <c:v>210</c:v>
                </c:pt>
                <c:pt idx="4">
                  <c:v>280</c:v>
                </c:pt>
                <c:pt idx="5">
                  <c:v>350</c:v>
                </c:pt>
                <c:pt idx="6">
                  <c:v>420</c:v>
                </c:pt>
                <c:pt idx="7">
                  <c:v>490</c:v>
                </c:pt>
                <c:pt idx="8">
                  <c:v>560</c:v>
                </c:pt>
                <c:pt idx="9">
                  <c:v>630</c:v>
                </c:pt>
                <c:pt idx="10">
                  <c:v>700</c:v>
                </c:pt>
                <c:pt idx="11">
                  <c:v>770</c:v>
                </c:pt>
                <c:pt idx="12">
                  <c:v>840</c:v>
                </c:pt>
                <c:pt idx="13">
                  <c:v>910</c:v>
                </c:pt>
                <c:pt idx="14">
                  <c:v>980</c:v>
                </c:pt>
              </c:numCache>
            </c:numRef>
          </c:cat>
          <c:val>
            <c:numRef>
              <c:f>Exercise4!$R$35:$AF$35</c:f>
              <c:numCache>
                <c:formatCode>0.000</c:formatCode>
                <c:ptCount val="15"/>
                <c:pt idx="0">
                  <c:v>2.2250086370000002</c:v>
                </c:pt>
                <c:pt idx="1">
                  <c:v>1.661457199</c:v>
                </c:pt>
                <c:pt idx="2">
                  <c:v>6.5935649529999996</c:v>
                </c:pt>
                <c:pt idx="3">
                  <c:v>1.542499037</c:v>
                </c:pt>
                <c:pt idx="4">
                  <c:v>3.8651376009999998</c:v>
                </c:pt>
                <c:pt idx="5">
                  <c:v>2.6583046499999998</c:v>
                </c:pt>
                <c:pt idx="6">
                  <c:v>2.2250086370000002</c:v>
                </c:pt>
                <c:pt idx="7">
                  <c:v>1.661457199</c:v>
                </c:pt>
                <c:pt idx="8">
                  <c:v>6.5935649529999996</c:v>
                </c:pt>
                <c:pt idx="9">
                  <c:v>1.542499037</c:v>
                </c:pt>
                <c:pt idx="10">
                  <c:v>3.8651376009999998</c:v>
                </c:pt>
                <c:pt idx="11">
                  <c:v>2.6583046499999998</c:v>
                </c:pt>
                <c:pt idx="12">
                  <c:v>5.3072981229999998</c:v>
                </c:pt>
                <c:pt idx="13">
                  <c:v>100</c:v>
                </c:pt>
                <c:pt idx="14">
                  <c:v>5.3072981229999998</c:v>
                </c:pt>
              </c:numCache>
            </c:numRef>
          </c:val>
          <c:extLst>
            <c:ext xmlns:c16="http://schemas.microsoft.com/office/drawing/2014/chart" uri="{C3380CC4-5D6E-409C-BE32-E72D297353CC}">
              <c16:uniqueId val="{00000003-FEC6-42E7-8F80-B63111A4AA73}"/>
            </c:ext>
          </c:extLst>
        </c:ser>
        <c:ser>
          <c:idx val="4"/>
          <c:order val="4"/>
          <c:tx>
            <c:strRef>
              <c:f>Exercise4!$Q$36</c:f>
              <c:strCache>
                <c:ptCount val="1"/>
                <c:pt idx="0">
                  <c:v>700.00</c:v>
                </c:pt>
              </c:strCache>
            </c:strRef>
          </c:tx>
          <c:spPr>
            <a:ln w="9525" cap="rnd">
              <a:solidFill>
                <a:schemeClr val="accent5"/>
              </a:solidFill>
              <a:round/>
            </a:ln>
            <a:effectLst/>
          </c:spPr>
          <c:cat>
            <c:numRef>
              <c:f>Exercise4!$R$31:$AF$31</c:f>
              <c:numCache>
                <c:formatCode>General</c:formatCode>
                <c:ptCount val="15"/>
                <c:pt idx="0">
                  <c:v>0</c:v>
                </c:pt>
                <c:pt idx="1">
                  <c:v>70</c:v>
                </c:pt>
                <c:pt idx="2">
                  <c:v>140</c:v>
                </c:pt>
                <c:pt idx="3">
                  <c:v>210</c:v>
                </c:pt>
                <c:pt idx="4">
                  <c:v>280</c:v>
                </c:pt>
                <c:pt idx="5">
                  <c:v>350</c:v>
                </c:pt>
                <c:pt idx="6">
                  <c:v>420</c:v>
                </c:pt>
                <c:pt idx="7">
                  <c:v>490</c:v>
                </c:pt>
                <c:pt idx="8">
                  <c:v>560</c:v>
                </c:pt>
                <c:pt idx="9">
                  <c:v>630</c:v>
                </c:pt>
                <c:pt idx="10">
                  <c:v>700</c:v>
                </c:pt>
                <c:pt idx="11">
                  <c:v>770</c:v>
                </c:pt>
                <c:pt idx="12">
                  <c:v>840</c:v>
                </c:pt>
                <c:pt idx="13">
                  <c:v>910</c:v>
                </c:pt>
                <c:pt idx="14">
                  <c:v>980</c:v>
                </c:pt>
              </c:numCache>
            </c:numRef>
          </c:cat>
          <c:val>
            <c:numRef>
              <c:f>Exercise4!$R$36:$AF$36</c:f>
              <c:numCache>
                <c:formatCode>0.000</c:formatCode>
                <c:ptCount val="15"/>
                <c:pt idx="0">
                  <c:v>1.801277625</c:v>
                </c:pt>
                <c:pt idx="1">
                  <c:v>1.327387638</c:v>
                </c:pt>
                <c:pt idx="2">
                  <c:v>3.662726733</c:v>
                </c:pt>
                <c:pt idx="3">
                  <c:v>3.7256474530000001</c:v>
                </c:pt>
                <c:pt idx="4">
                  <c:v>1.1824470789999999</c:v>
                </c:pt>
                <c:pt idx="5">
                  <c:v>3.2766426260000001</c:v>
                </c:pt>
                <c:pt idx="6">
                  <c:v>1.801277625</c:v>
                </c:pt>
                <c:pt idx="7">
                  <c:v>1.327387638</c:v>
                </c:pt>
                <c:pt idx="8">
                  <c:v>3.662726733</c:v>
                </c:pt>
                <c:pt idx="9">
                  <c:v>3.7256474530000001</c:v>
                </c:pt>
                <c:pt idx="10">
                  <c:v>1.1824470789999999</c:v>
                </c:pt>
                <c:pt idx="11">
                  <c:v>100</c:v>
                </c:pt>
                <c:pt idx="12">
                  <c:v>100</c:v>
                </c:pt>
                <c:pt idx="13">
                  <c:v>100</c:v>
                </c:pt>
                <c:pt idx="14">
                  <c:v>7.026212643</c:v>
                </c:pt>
              </c:numCache>
            </c:numRef>
          </c:val>
          <c:extLst>
            <c:ext xmlns:c16="http://schemas.microsoft.com/office/drawing/2014/chart" uri="{C3380CC4-5D6E-409C-BE32-E72D297353CC}">
              <c16:uniqueId val="{00000004-FEC6-42E7-8F80-B63111A4AA73}"/>
            </c:ext>
          </c:extLst>
        </c:ser>
        <c:ser>
          <c:idx val="5"/>
          <c:order val="5"/>
          <c:tx>
            <c:strRef>
              <c:f>Exercise4!$Q$37</c:f>
              <c:strCache>
                <c:ptCount val="1"/>
                <c:pt idx="0">
                  <c:v>630.00</c:v>
                </c:pt>
              </c:strCache>
            </c:strRef>
          </c:tx>
          <c:spPr>
            <a:ln w="9525" cap="rnd">
              <a:solidFill>
                <a:schemeClr val="accent6"/>
              </a:solidFill>
              <a:round/>
            </a:ln>
            <a:effectLst/>
          </c:spPr>
          <c:cat>
            <c:numRef>
              <c:f>Exercise4!$R$31:$AF$31</c:f>
              <c:numCache>
                <c:formatCode>General</c:formatCode>
                <c:ptCount val="15"/>
                <c:pt idx="0">
                  <c:v>0</c:v>
                </c:pt>
                <c:pt idx="1">
                  <c:v>70</c:v>
                </c:pt>
                <c:pt idx="2">
                  <c:v>140</c:v>
                </c:pt>
                <c:pt idx="3">
                  <c:v>210</c:v>
                </c:pt>
                <c:pt idx="4">
                  <c:v>280</c:v>
                </c:pt>
                <c:pt idx="5">
                  <c:v>350</c:v>
                </c:pt>
                <c:pt idx="6">
                  <c:v>420</c:v>
                </c:pt>
                <c:pt idx="7">
                  <c:v>490</c:v>
                </c:pt>
                <c:pt idx="8">
                  <c:v>560</c:v>
                </c:pt>
                <c:pt idx="9">
                  <c:v>630</c:v>
                </c:pt>
                <c:pt idx="10">
                  <c:v>700</c:v>
                </c:pt>
                <c:pt idx="11">
                  <c:v>770</c:v>
                </c:pt>
                <c:pt idx="12">
                  <c:v>840</c:v>
                </c:pt>
                <c:pt idx="13">
                  <c:v>910</c:v>
                </c:pt>
                <c:pt idx="14">
                  <c:v>980</c:v>
                </c:pt>
              </c:numCache>
            </c:numRef>
          </c:cat>
          <c:val>
            <c:numRef>
              <c:f>Exercise4!$R$37:$AF$37</c:f>
              <c:numCache>
                <c:formatCode>0.000</c:formatCode>
                <c:ptCount val="15"/>
                <c:pt idx="0">
                  <c:v>1.1773955460000001</c:v>
                </c:pt>
                <c:pt idx="1">
                  <c:v>3.548565253</c:v>
                </c:pt>
                <c:pt idx="2">
                  <c:v>2.1282192719999999</c:v>
                </c:pt>
                <c:pt idx="3">
                  <c:v>4.5139787560000002</c:v>
                </c:pt>
                <c:pt idx="4">
                  <c:v>0.56334192699999996</c:v>
                </c:pt>
                <c:pt idx="5">
                  <c:v>2.5308582309999998</c:v>
                </c:pt>
                <c:pt idx="6">
                  <c:v>7.026212643</c:v>
                </c:pt>
                <c:pt idx="7">
                  <c:v>3.548565253</c:v>
                </c:pt>
                <c:pt idx="8">
                  <c:v>100</c:v>
                </c:pt>
                <c:pt idx="9">
                  <c:v>100</c:v>
                </c:pt>
                <c:pt idx="10">
                  <c:v>100</c:v>
                </c:pt>
                <c:pt idx="11">
                  <c:v>100</c:v>
                </c:pt>
                <c:pt idx="12">
                  <c:v>100</c:v>
                </c:pt>
                <c:pt idx="13">
                  <c:v>2.5308582309999998</c:v>
                </c:pt>
                <c:pt idx="14">
                  <c:v>4.5139787560000002</c:v>
                </c:pt>
              </c:numCache>
            </c:numRef>
          </c:val>
          <c:extLst>
            <c:ext xmlns:c16="http://schemas.microsoft.com/office/drawing/2014/chart" uri="{C3380CC4-5D6E-409C-BE32-E72D297353CC}">
              <c16:uniqueId val="{00000005-FEC6-42E7-8F80-B63111A4AA73}"/>
            </c:ext>
          </c:extLst>
        </c:ser>
        <c:ser>
          <c:idx val="6"/>
          <c:order val="6"/>
          <c:tx>
            <c:strRef>
              <c:f>Exercise4!$Q$38</c:f>
              <c:strCache>
                <c:ptCount val="1"/>
                <c:pt idx="0">
                  <c:v>560.00</c:v>
                </c:pt>
              </c:strCache>
            </c:strRef>
          </c:tx>
          <c:spPr>
            <a:ln w="9525" cap="rnd">
              <a:solidFill>
                <a:schemeClr val="accent1">
                  <a:lumMod val="60000"/>
                </a:schemeClr>
              </a:solidFill>
              <a:round/>
            </a:ln>
            <a:effectLst/>
          </c:spPr>
          <c:cat>
            <c:numRef>
              <c:f>Exercise4!$R$31:$AF$31</c:f>
              <c:numCache>
                <c:formatCode>General</c:formatCode>
                <c:ptCount val="15"/>
                <c:pt idx="0">
                  <c:v>0</c:v>
                </c:pt>
                <c:pt idx="1">
                  <c:v>70</c:v>
                </c:pt>
                <c:pt idx="2">
                  <c:v>140</c:v>
                </c:pt>
                <c:pt idx="3">
                  <c:v>210</c:v>
                </c:pt>
                <c:pt idx="4">
                  <c:v>280</c:v>
                </c:pt>
                <c:pt idx="5">
                  <c:v>350</c:v>
                </c:pt>
                <c:pt idx="6">
                  <c:v>420</c:v>
                </c:pt>
                <c:pt idx="7">
                  <c:v>490</c:v>
                </c:pt>
                <c:pt idx="8">
                  <c:v>560</c:v>
                </c:pt>
                <c:pt idx="9">
                  <c:v>630</c:v>
                </c:pt>
                <c:pt idx="10">
                  <c:v>700</c:v>
                </c:pt>
                <c:pt idx="11">
                  <c:v>770</c:v>
                </c:pt>
                <c:pt idx="12">
                  <c:v>840</c:v>
                </c:pt>
                <c:pt idx="13">
                  <c:v>910</c:v>
                </c:pt>
                <c:pt idx="14">
                  <c:v>980</c:v>
                </c:pt>
              </c:numCache>
            </c:numRef>
          </c:cat>
          <c:val>
            <c:numRef>
              <c:f>Exercise4!$R$38:$AF$38</c:f>
              <c:numCache>
                <c:formatCode>0.000</c:formatCode>
                <c:ptCount val="15"/>
                <c:pt idx="0">
                  <c:v>0.97085916699999997</c:v>
                </c:pt>
                <c:pt idx="1">
                  <c:v>1.295148604</c:v>
                </c:pt>
                <c:pt idx="2">
                  <c:v>7.026212643</c:v>
                </c:pt>
                <c:pt idx="3">
                  <c:v>2.8072350240000001</c:v>
                </c:pt>
                <c:pt idx="4">
                  <c:v>0.33927491900000001</c:v>
                </c:pt>
                <c:pt idx="5">
                  <c:v>1.5031873090000001</c:v>
                </c:pt>
                <c:pt idx="6">
                  <c:v>7.026212643</c:v>
                </c:pt>
                <c:pt idx="7">
                  <c:v>100</c:v>
                </c:pt>
                <c:pt idx="8">
                  <c:v>100</c:v>
                </c:pt>
                <c:pt idx="9">
                  <c:v>100</c:v>
                </c:pt>
                <c:pt idx="10">
                  <c:v>100</c:v>
                </c:pt>
                <c:pt idx="11">
                  <c:v>1.5031873090000001</c:v>
                </c:pt>
                <c:pt idx="12">
                  <c:v>0.33927491900000001</c:v>
                </c:pt>
                <c:pt idx="13">
                  <c:v>1.5031873090000001</c:v>
                </c:pt>
                <c:pt idx="14">
                  <c:v>2.8072350240000001</c:v>
                </c:pt>
              </c:numCache>
            </c:numRef>
          </c:val>
          <c:extLst>
            <c:ext xmlns:c16="http://schemas.microsoft.com/office/drawing/2014/chart" uri="{C3380CC4-5D6E-409C-BE32-E72D297353CC}">
              <c16:uniqueId val="{00000006-FEC6-42E7-8F80-B63111A4AA73}"/>
            </c:ext>
          </c:extLst>
        </c:ser>
        <c:ser>
          <c:idx val="7"/>
          <c:order val="7"/>
          <c:tx>
            <c:strRef>
              <c:f>Exercise4!$Q$39</c:f>
              <c:strCache>
                <c:ptCount val="1"/>
                <c:pt idx="0">
                  <c:v>490.00</c:v>
                </c:pt>
              </c:strCache>
            </c:strRef>
          </c:tx>
          <c:spPr>
            <a:ln w="9525" cap="rnd">
              <a:solidFill>
                <a:schemeClr val="accent2">
                  <a:lumMod val="60000"/>
                </a:schemeClr>
              </a:solidFill>
              <a:round/>
            </a:ln>
            <a:effectLst/>
          </c:spPr>
          <c:cat>
            <c:numRef>
              <c:f>Exercise4!$R$31:$AF$31</c:f>
              <c:numCache>
                <c:formatCode>General</c:formatCode>
                <c:ptCount val="15"/>
                <c:pt idx="0">
                  <c:v>0</c:v>
                </c:pt>
                <c:pt idx="1">
                  <c:v>70</c:v>
                </c:pt>
                <c:pt idx="2">
                  <c:v>140</c:v>
                </c:pt>
                <c:pt idx="3">
                  <c:v>210</c:v>
                </c:pt>
                <c:pt idx="4">
                  <c:v>280</c:v>
                </c:pt>
                <c:pt idx="5">
                  <c:v>350</c:v>
                </c:pt>
                <c:pt idx="6">
                  <c:v>420</c:v>
                </c:pt>
                <c:pt idx="7">
                  <c:v>490</c:v>
                </c:pt>
                <c:pt idx="8">
                  <c:v>560</c:v>
                </c:pt>
                <c:pt idx="9">
                  <c:v>630</c:v>
                </c:pt>
                <c:pt idx="10">
                  <c:v>700</c:v>
                </c:pt>
                <c:pt idx="11">
                  <c:v>770</c:v>
                </c:pt>
                <c:pt idx="12">
                  <c:v>840</c:v>
                </c:pt>
                <c:pt idx="13">
                  <c:v>910</c:v>
                </c:pt>
                <c:pt idx="14">
                  <c:v>980</c:v>
                </c:pt>
              </c:numCache>
            </c:numRef>
          </c:cat>
          <c:val>
            <c:numRef>
              <c:f>Exercise4!$R$39:$AF$39</c:f>
              <c:numCache>
                <c:formatCode>0.000</c:formatCode>
                <c:ptCount val="15"/>
                <c:pt idx="0">
                  <c:v>1.0193194619999999</c:v>
                </c:pt>
                <c:pt idx="1">
                  <c:v>3.9725286679999998</c:v>
                </c:pt>
                <c:pt idx="2">
                  <c:v>7.026212643</c:v>
                </c:pt>
                <c:pt idx="3">
                  <c:v>1.2942402550000001</c:v>
                </c:pt>
                <c:pt idx="4">
                  <c:v>1.234149038</c:v>
                </c:pt>
                <c:pt idx="5">
                  <c:v>1.8031864870000001</c:v>
                </c:pt>
                <c:pt idx="6">
                  <c:v>100</c:v>
                </c:pt>
                <c:pt idx="7">
                  <c:v>100</c:v>
                </c:pt>
                <c:pt idx="8">
                  <c:v>5.3072981229999998</c:v>
                </c:pt>
                <c:pt idx="9">
                  <c:v>7.026212643</c:v>
                </c:pt>
                <c:pt idx="10">
                  <c:v>100</c:v>
                </c:pt>
                <c:pt idx="11">
                  <c:v>1.8031864870000001</c:v>
                </c:pt>
                <c:pt idx="12">
                  <c:v>1.234149038</c:v>
                </c:pt>
                <c:pt idx="13">
                  <c:v>1.8031864870000001</c:v>
                </c:pt>
                <c:pt idx="14">
                  <c:v>1.2942402550000001</c:v>
                </c:pt>
              </c:numCache>
            </c:numRef>
          </c:val>
          <c:extLst>
            <c:ext xmlns:c16="http://schemas.microsoft.com/office/drawing/2014/chart" uri="{C3380CC4-5D6E-409C-BE32-E72D297353CC}">
              <c16:uniqueId val="{00000007-FEC6-42E7-8F80-B63111A4AA73}"/>
            </c:ext>
          </c:extLst>
        </c:ser>
        <c:ser>
          <c:idx val="8"/>
          <c:order val="8"/>
          <c:tx>
            <c:strRef>
              <c:f>Exercise4!$Q$40</c:f>
              <c:strCache>
                <c:ptCount val="1"/>
                <c:pt idx="0">
                  <c:v>420.00</c:v>
                </c:pt>
              </c:strCache>
            </c:strRef>
          </c:tx>
          <c:spPr>
            <a:ln w="9525" cap="rnd">
              <a:solidFill>
                <a:schemeClr val="accent3">
                  <a:lumMod val="60000"/>
                </a:schemeClr>
              </a:solidFill>
              <a:round/>
            </a:ln>
            <a:effectLst/>
          </c:spPr>
          <c:cat>
            <c:numRef>
              <c:f>Exercise4!$R$31:$AF$31</c:f>
              <c:numCache>
                <c:formatCode>General</c:formatCode>
                <c:ptCount val="15"/>
                <c:pt idx="0">
                  <c:v>0</c:v>
                </c:pt>
                <c:pt idx="1">
                  <c:v>70</c:v>
                </c:pt>
                <c:pt idx="2">
                  <c:v>140</c:v>
                </c:pt>
                <c:pt idx="3">
                  <c:v>210</c:v>
                </c:pt>
                <c:pt idx="4">
                  <c:v>280</c:v>
                </c:pt>
                <c:pt idx="5">
                  <c:v>350</c:v>
                </c:pt>
                <c:pt idx="6">
                  <c:v>420</c:v>
                </c:pt>
                <c:pt idx="7">
                  <c:v>490</c:v>
                </c:pt>
                <c:pt idx="8">
                  <c:v>560</c:v>
                </c:pt>
                <c:pt idx="9">
                  <c:v>630</c:v>
                </c:pt>
                <c:pt idx="10">
                  <c:v>700</c:v>
                </c:pt>
                <c:pt idx="11">
                  <c:v>770</c:v>
                </c:pt>
                <c:pt idx="12">
                  <c:v>840</c:v>
                </c:pt>
                <c:pt idx="13">
                  <c:v>910</c:v>
                </c:pt>
                <c:pt idx="14">
                  <c:v>980</c:v>
                </c:pt>
              </c:numCache>
            </c:numRef>
          </c:cat>
          <c:val>
            <c:numRef>
              <c:f>Exercise4!$R$40:$AF$40</c:f>
              <c:numCache>
                <c:formatCode>0.000</c:formatCode>
                <c:ptCount val="15"/>
                <c:pt idx="0">
                  <c:v>1.5332652389999999</c:v>
                </c:pt>
                <c:pt idx="1">
                  <c:v>3.9957605819999999</c:v>
                </c:pt>
                <c:pt idx="2">
                  <c:v>7.026212643</c:v>
                </c:pt>
                <c:pt idx="3">
                  <c:v>5.5253865390000003</c:v>
                </c:pt>
                <c:pt idx="4">
                  <c:v>7.026212643</c:v>
                </c:pt>
                <c:pt idx="5">
                  <c:v>7.026212643</c:v>
                </c:pt>
                <c:pt idx="6">
                  <c:v>100</c:v>
                </c:pt>
                <c:pt idx="7">
                  <c:v>7.026212643</c:v>
                </c:pt>
                <c:pt idx="8">
                  <c:v>20</c:v>
                </c:pt>
                <c:pt idx="9">
                  <c:v>7.026212643</c:v>
                </c:pt>
                <c:pt idx="10">
                  <c:v>7.026212643</c:v>
                </c:pt>
                <c:pt idx="11">
                  <c:v>2.2968315929999998</c:v>
                </c:pt>
                <c:pt idx="12">
                  <c:v>3.362438075</c:v>
                </c:pt>
                <c:pt idx="13">
                  <c:v>2.2968315929999998</c:v>
                </c:pt>
                <c:pt idx="14">
                  <c:v>5.5253865390000003</c:v>
                </c:pt>
              </c:numCache>
            </c:numRef>
          </c:val>
          <c:extLst>
            <c:ext xmlns:c16="http://schemas.microsoft.com/office/drawing/2014/chart" uri="{C3380CC4-5D6E-409C-BE32-E72D297353CC}">
              <c16:uniqueId val="{00000008-FEC6-42E7-8F80-B63111A4AA73}"/>
            </c:ext>
          </c:extLst>
        </c:ser>
        <c:ser>
          <c:idx val="9"/>
          <c:order val="9"/>
          <c:tx>
            <c:strRef>
              <c:f>Exercise4!$Q$41</c:f>
              <c:strCache>
                <c:ptCount val="1"/>
                <c:pt idx="0">
                  <c:v>350.00</c:v>
                </c:pt>
              </c:strCache>
            </c:strRef>
          </c:tx>
          <c:spPr>
            <a:ln w="9525" cap="rnd">
              <a:solidFill>
                <a:schemeClr val="accent4">
                  <a:lumMod val="60000"/>
                </a:schemeClr>
              </a:solidFill>
              <a:round/>
            </a:ln>
            <a:effectLst/>
          </c:spPr>
          <c:cat>
            <c:numRef>
              <c:f>Exercise4!$R$31:$AF$31</c:f>
              <c:numCache>
                <c:formatCode>General</c:formatCode>
                <c:ptCount val="15"/>
                <c:pt idx="0">
                  <c:v>0</c:v>
                </c:pt>
                <c:pt idx="1">
                  <c:v>70</c:v>
                </c:pt>
                <c:pt idx="2">
                  <c:v>140</c:v>
                </c:pt>
                <c:pt idx="3">
                  <c:v>210</c:v>
                </c:pt>
                <c:pt idx="4">
                  <c:v>280</c:v>
                </c:pt>
                <c:pt idx="5">
                  <c:v>350</c:v>
                </c:pt>
                <c:pt idx="6">
                  <c:v>420</c:v>
                </c:pt>
                <c:pt idx="7">
                  <c:v>490</c:v>
                </c:pt>
                <c:pt idx="8">
                  <c:v>560</c:v>
                </c:pt>
                <c:pt idx="9">
                  <c:v>630</c:v>
                </c:pt>
                <c:pt idx="10">
                  <c:v>700</c:v>
                </c:pt>
                <c:pt idx="11">
                  <c:v>770</c:v>
                </c:pt>
                <c:pt idx="12">
                  <c:v>840</c:v>
                </c:pt>
                <c:pt idx="13">
                  <c:v>910</c:v>
                </c:pt>
                <c:pt idx="14">
                  <c:v>980</c:v>
                </c:pt>
              </c:numCache>
            </c:numRef>
          </c:cat>
          <c:val>
            <c:numRef>
              <c:f>Exercise4!$R$41:$AF$41</c:f>
              <c:numCache>
                <c:formatCode>0.000</c:formatCode>
                <c:ptCount val="15"/>
                <c:pt idx="0">
                  <c:v>1.5771598179999999</c:v>
                </c:pt>
                <c:pt idx="1">
                  <c:v>3.1801863799999999</c:v>
                </c:pt>
                <c:pt idx="2">
                  <c:v>5.3072981229999998</c:v>
                </c:pt>
                <c:pt idx="3">
                  <c:v>2.8009229929999999</c:v>
                </c:pt>
                <c:pt idx="4">
                  <c:v>5.3072981229999998</c:v>
                </c:pt>
                <c:pt idx="5">
                  <c:v>100</c:v>
                </c:pt>
                <c:pt idx="6">
                  <c:v>1.5771598179999999</c:v>
                </c:pt>
                <c:pt idx="7">
                  <c:v>3.1801863799999999</c:v>
                </c:pt>
                <c:pt idx="8">
                  <c:v>0.78870222599999995</c:v>
                </c:pt>
                <c:pt idx="9">
                  <c:v>7.026212643</c:v>
                </c:pt>
                <c:pt idx="10">
                  <c:v>1.688473436</c:v>
                </c:pt>
                <c:pt idx="11">
                  <c:v>6.4659406150000001</c:v>
                </c:pt>
                <c:pt idx="12">
                  <c:v>1.688473436</c:v>
                </c:pt>
                <c:pt idx="13">
                  <c:v>6.4659406150000001</c:v>
                </c:pt>
                <c:pt idx="14">
                  <c:v>2.8009229929999999</c:v>
                </c:pt>
              </c:numCache>
            </c:numRef>
          </c:val>
          <c:extLst>
            <c:ext xmlns:c16="http://schemas.microsoft.com/office/drawing/2014/chart" uri="{C3380CC4-5D6E-409C-BE32-E72D297353CC}">
              <c16:uniqueId val="{00000009-FEC6-42E7-8F80-B63111A4AA73}"/>
            </c:ext>
          </c:extLst>
        </c:ser>
        <c:ser>
          <c:idx val="10"/>
          <c:order val="10"/>
          <c:tx>
            <c:strRef>
              <c:f>Exercise4!$Q$42</c:f>
              <c:strCache>
                <c:ptCount val="1"/>
                <c:pt idx="0">
                  <c:v>280.00</c:v>
                </c:pt>
              </c:strCache>
            </c:strRef>
          </c:tx>
          <c:spPr>
            <a:ln w="9525" cap="rnd">
              <a:solidFill>
                <a:schemeClr val="accent5">
                  <a:lumMod val="60000"/>
                </a:schemeClr>
              </a:solidFill>
              <a:round/>
            </a:ln>
            <a:effectLst/>
          </c:spPr>
          <c:cat>
            <c:numRef>
              <c:f>Exercise4!$R$31:$AF$31</c:f>
              <c:numCache>
                <c:formatCode>General</c:formatCode>
                <c:ptCount val="15"/>
                <c:pt idx="0">
                  <c:v>0</c:v>
                </c:pt>
                <c:pt idx="1">
                  <c:v>70</c:v>
                </c:pt>
                <c:pt idx="2">
                  <c:v>140</c:v>
                </c:pt>
                <c:pt idx="3">
                  <c:v>210</c:v>
                </c:pt>
                <c:pt idx="4">
                  <c:v>280</c:v>
                </c:pt>
                <c:pt idx="5">
                  <c:v>350</c:v>
                </c:pt>
                <c:pt idx="6">
                  <c:v>420</c:v>
                </c:pt>
                <c:pt idx="7">
                  <c:v>490</c:v>
                </c:pt>
                <c:pt idx="8">
                  <c:v>560</c:v>
                </c:pt>
                <c:pt idx="9">
                  <c:v>630</c:v>
                </c:pt>
                <c:pt idx="10">
                  <c:v>700</c:v>
                </c:pt>
                <c:pt idx="11">
                  <c:v>770</c:v>
                </c:pt>
                <c:pt idx="12">
                  <c:v>840</c:v>
                </c:pt>
                <c:pt idx="13">
                  <c:v>910</c:v>
                </c:pt>
                <c:pt idx="14">
                  <c:v>980</c:v>
                </c:pt>
              </c:numCache>
            </c:numRef>
          </c:cat>
          <c:val>
            <c:numRef>
              <c:f>Exercise4!$R$42:$AF$42</c:f>
              <c:numCache>
                <c:formatCode>0.000</c:formatCode>
                <c:ptCount val="15"/>
                <c:pt idx="0">
                  <c:v>1.5991105990000001</c:v>
                </c:pt>
                <c:pt idx="1">
                  <c:v>1.7820095250000001</c:v>
                </c:pt>
                <c:pt idx="2">
                  <c:v>7.026212643</c:v>
                </c:pt>
                <c:pt idx="3">
                  <c:v>2.0774667120000001</c:v>
                </c:pt>
                <c:pt idx="4">
                  <c:v>100</c:v>
                </c:pt>
                <c:pt idx="5">
                  <c:v>100</c:v>
                </c:pt>
                <c:pt idx="6">
                  <c:v>1.5991105990000001</c:v>
                </c:pt>
                <c:pt idx="7">
                  <c:v>1.7820095250000001</c:v>
                </c:pt>
                <c:pt idx="8">
                  <c:v>1.5627419950000001</c:v>
                </c:pt>
                <c:pt idx="9">
                  <c:v>7.026212643</c:v>
                </c:pt>
                <c:pt idx="10">
                  <c:v>0.57288226399999997</c:v>
                </c:pt>
                <c:pt idx="11">
                  <c:v>2.855203312</c:v>
                </c:pt>
                <c:pt idx="12">
                  <c:v>0.57288226399999997</c:v>
                </c:pt>
                <c:pt idx="13">
                  <c:v>2.855203312</c:v>
                </c:pt>
                <c:pt idx="14">
                  <c:v>2.0774667120000001</c:v>
                </c:pt>
              </c:numCache>
            </c:numRef>
          </c:val>
          <c:extLst>
            <c:ext xmlns:c16="http://schemas.microsoft.com/office/drawing/2014/chart" uri="{C3380CC4-5D6E-409C-BE32-E72D297353CC}">
              <c16:uniqueId val="{0000000A-FEC6-42E7-8F80-B63111A4AA73}"/>
            </c:ext>
          </c:extLst>
        </c:ser>
        <c:ser>
          <c:idx val="11"/>
          <c:order val="11"/>
          <c:tx>
            <c:strRef>
              <c:f>Exercise4!$Q$43</c:f>
              <c:strCache>
                <c:ptCount val="1"/>
                <c:pt idx="0">
                  <c:v>210.00</c:v>
                </c:pt>
              </c:strCache>
            </c:strRef>
          </c:tx>
          <c:spPr>
            <a:ln w="9525" cap="rnd">
              <a:solidFill>
                <a:schemeClr val="accent6">
                  <a:lumMod val="60000"/>
                </a:schemeClr>
              </a:solidFill>
              <a:round/>
            </a:ln>
            <a:effectLst/>
          </c:spPr>
          <c:cat>
            <c:numRef>
              <c:f>Exercise4!$R$31:$AF$31</c:f>
              <c:numCache>
                <c:formatCode>General</c:formatCode>
                <c:ptCount val="15"/>
                <c:pt idx="0">
                  <c:v>0</c:v>
                </c:pt>
                <c:pt idx="1">
                  <c:v>70</c:v>
                </c:pt>
                <c:pt idx="2">
                  <c:v>140</c:v>
                </c:pt>
                <c:pt idx="3">
                  <c:v>210</c:v>
                </c:pt>
                <c:pt idx="4">
                  <c:v>280</c:v>
                </c:pt>
                <c:pt idx="5">
                  <c:v>350</c:v>
                </c:pt>
                <c:pt idx="6">
                  <c:v>420</c:v>
                </c:pt>
                <c:pt idx="7">
                  <c:v>490</c:v>
                </c:pt>
                <c:pt idx="8">
                  <c:v>560</c:v>
                </c:pt>
                <c:pt idx="9">
                  <c:v>630</c:v>
                </c:pt>
                <c:pt idx="10">
                  <c:v>700</c:v>
                </c:pt>
                <c:pt idx="11">
                  <c:v>770</c:v>
                </c:pt>
                <c:pt idx="12">
                  <c:v>840</c:v>
                </c:pt>
                <c:pt idx="13">
                  <c:v>910</c:v>
                </c:pt>
                <c:pt idx="14">
                  <c:v>980</c:v>
                </c:pt>
              </c:numCache>
            </c:numRef>
          </c:cat>
          <c:val>
            <c:numRef>
              <c:f>Exercise4!$R$43:$AF$43</c:f>
              <c:numCache>
                <c:formatCode>0.000</c:formatCode>
                <c:ptCount val="15"/>
                <c:pt idx="0">
                  <c:v>1.492702991</c:v>
                </c:pt>
                <c:pt idx="1">
                  <c:v>1.327590501</c:v>
                </c:pt>
                <c:pt idx="2">
                  <c:v>7.026212643</c:v>
                </c:pt>
                <c:pt idx="3">
                  <c:v>100</c:v>
                </c:pt>
                <c:pt idx="4">
                  <c:v>100</c:v>
                </c:pt>
                <c:pt idx="5">
                  <c:v>7.026212643</c:v>
                </c:pt>
                <c:pt idx="6">
                  <c:v>1.492702991</c:v>
                </c:pt>
                <c:pt idx="7">
                  <c:v>1.327590501</c:v>
                </c:pt>
                <c:pt idx="8">
                  <c:v>0.69423982299999998</c:v>
                </c:pt>
                <c:pt idx="9">
                  <c:v>3.1069230980000002</c:v>
                </c:pt>
                <c:pt idx="10">
                  <c:v>0.29187357600000002</c:v>
                </c:pt>
                <c:pt idx="11">
                  <c:v>4.3194669369999996</c:v>
                </c:pt>
                <c:pt idx="12">
                  <c:v>0.29187357600000002</c:v>
                </c:pt>
                <c:pt idx="13">
                  <c:v>4.3194669369999996</c:v>
                </c:pt>
                <c:pt idx="14">
                  <c:v>3.1069230980000002</c:v>
                </c:pt>
              </c:numCache>
            </c:numRef>
          </c:val>
          <c:extLst>
            <c:ext xmlns:c16="http://schemas.microsoft.com/office/drawing/2014/chart" uri="{C3380CC4-5D6E-409C-BE32-E72D297353CC}">
              <c16:uniqueId val="{0000000B-FEC6-42E7-8F80-B63111A4AA73}"/>
            </c:ext>
          </c:extLst>
        </c:ser>
        <c:ser>
          <c:idx val="12"/>
          <c:order val="12"/>
          <c:tx>
            <c:strRef>
              <c:f>Exercise4!$Q$44</c:f>
              <c:strCache>
                <c:ptCount val="1"/>
                <c:pt idx="0">
                  <c:v>140.00</c:v>
                </c:pt>
              </c:strCache>
            </c:strRef>
          </c:tx>
          <c:spPr>
            <a:ln w="9525" cap="rnd">
              <a:solidFill>
                <a:schemeClr val="accent1">
                  <a:lumMod val="80000"/>
                  <a:lumOff val="20000"/>
                </a:schemeClr>
              </a:solidFill>
              <a:round/>
            </a:ln>
            <a:effectLst/>
          </c:spPr>
          <c:cat>
            <c:numRef>
              <c:f>Exercise4!$R$31:$AF$31</c:f>
              <c:numCache>
                <c:formatCode>General</c:formatCode>
                <c:ptCount val="15"/>
                <c:pt idx="0">
                  <c:v>0</c:v>
                </c:pt>
                <c:pt idx="1">
                  <c:v>70</c:v>
                </c:pt>
                <c:pt idx="2">
                  <c:v>140</c:v>
                </c:pt>
                <c:pt idx="3">
                  <c:v>210</c:v>
                </c:pt>
                <c:pt idx="4">
                  <c:v>280</c:v>
                </c:pt>
                <c:pt idx="5">
                  <c:v>350</c:v>
                </c:pt>
                <c:pt idx="6">
                  <c:v>420</c:v>
                </c:pt>
                <c:pt idx="7">
                  <c:v>490</c:v>
                </c:pt>
                <c:pt idx="8">
                  <c:v>560</c:v>
                </c:pt>
                <c:pt idx="9">
                  <c:v>630</c:v>
                </c:pt>
                <c:pt idx="10">
                  <c:v>700</c:v>
                </c:pt>
                <c:pt idx="11">
                  <c:v>770</c:v>
                </c:pt>
                <c:pt idx="12">
                  <c:v>840</c:v>
                </c:pt>
                <c:pt idx="13">
                  <c:v>910</c:v>
                </c:pt>
                <c:pt idx="14">
                  <c:v>980</c:v>
                </c:pt>
              </c:numCache>
            </c:numRef>
          </c:cat>
          <c:val>
            <c:numRef>
              <c:f>Exercise4!$R$44:$AF$44</c:f>
              <c:numCache>
                <c:formatCode>0.000</c:formatCode>
                <c:ptCount val="15"/>
                <c:pt idx="0">
                  <c:v>100</c:v>
                </c:pt>
                <c:pt idx="1">
                  <c:v>100</c:v>
                </c:pt>
                <c:pt idx="2">
                  <c:v>100</c:v>
                </c:pt>
                <c:pt idx="3">
                  <c:v>100</c:v>
                </c:pt>
                <c:pt idx="4">
                  <c:v>0.99353132</c:v>
                </c:pt>
                <c:pt idx="5">
                  <c:v>4.9172759729999997</c:v>
                </c:pt>
                <c:pt idx="6">
                  <c:v>1.710690957</c:v>
                </c:pt>
                <c:pt idx="7">
                  <c:v>3.5680354649999999</c:v>
                </c:pt>
                <c:pt idx="8">
                  <c:v>0.69955702600000003</c:v>
                </c:pt>
                <c:pt idx="9">
                  <c:v>1.499673756</c:v>
                </c:pt>
                <c:pt idx="10">
                  <c:v>0.99353132</c:v>
                </c:pt>
                <c:pt idx="11">
                  <c:v>4.9172759729999997</c:v>
                </c:pt>
                <c:pt idx="12">
                  <c:v>0.99353132</c:v>
                </c:pt>
                <c:pt idx="13">
                  <c:v>4.9172759729999997</c:v>
                </c:pt>
                <c:pt idx="14">
                  <c:v>1.499673756</c:v>
                </c:pt>
              </c:numCache>
            </c:numRef>
          </c:val>
          <c:extLst>
            <c:ext xmlns:c16="http://schemas.microsoft.com/office/drawing/2014/chart" uri="{C3380CC4-5D6E-409C-BE32-E72D297353CC}">
              <c16:uniqueId val="{0000000C-FEC6-42E7-8F80-B63111A4AA73}"/>
            </c:ext>
          </c:extLst>
        </c:ser>
        <c:ser>
          <c:idx val="13"/>
          <c:order val="13"/>
          <c:tx>
            <c:strRef>
              <c:f>Exercise4!$Q$45</c:f>
              <c:strCache>
                <c:ptCount val="1"/>
                <c:pt idx="0">
                  <c:v>70.00</c:v>
                </c:pt>
              </c:strCache>
            </c:strRef>
          </c:tx>
          <c:spPr>
            <a:ln w="9525" cap="rnd">
              <a:solidFill>
                <a:schemeClr val="accent2">
                  <a:lumMod val="80000"/>
                  <a:lumOff val="20000"/>
                </a:schemeClr>
              </a:solidFill>
              <a:round/>
            </a:ln>
            <a:effectLst/>
          </c:spPr>
          <c:cat>
            <c:numRef>
              <c:f>Exercise4!$R$31:$AF$31</c:f>
              <c:numCache>
                <c:formatCode>General</c:formatCode>
                <c:ptCount val="15"/>
                <c:pt idx="0">
                  <c:v>0</c:v>
                </c:pt>
                <c:pt idx="1">
                  <c:v>70</c:v>
                </c:pt>
                <c:pt idx="2">
                  <c:v>140</c:v>
                </c:pt>
                <c:pt idx="3">
                  <c:v>210</c:v>
                </c:pt>
                <c:pt idx="4">
                  <c:v>280</c:v>
                </c:pt>
                <c:pt idx="5">
                  <c:v>350</c:v>
                </c:pt>
                <c:pt idx="6">
                  <c:v>420</c:v>
                </c:pt>
                <c:pt idx="7">
                  <c:v>490</c:v>
                </c:pt>
                <c:pt idx="8">
                  <c:v>560</c:v>
                </c:pt>
                <c:pt idx="9">
                  <c:v>630</c:v>
                </c:pt>
                <c:pt idx="10">
                  <c:v>700</c:v>
                </c:pt>
                <c:pt idx="11">
                  <c:v>770</c:v>
                </c:pt>
                <c:pt idx="12">
                  <c:v>840</c:v>
                </c:pt>
                <c:pt idx="13">
                  <c:v>910</c:v>
                </c:pt>
                <c:pt idx="14">
                  <c:v>980</c:v>
                </c:pt>
              </c:numCache>
            </c:numRef>
          </c:cat>
          <c:val>
            <c:numRef>
              <c:f>Exercise4!$R$45:$AF$45</c:f>
              <c:numCache>
                <c:formatCode>0.000</c:formatCode>
                <c:ptCount val="15"/>
                <c:pt idx="0">
                  <c:v>100</c:v>
                </c:pt>
                <c:pt idx="1">
                  <c:v>100</c:v>
                </c:pt>
                <c:pt idx="2">
                  <c:v>100</c:v>
                </c:pt>
                <c:pt idx="3">
                  <c:v>1.542499037</c:v>
                </c:pt>
                <c:pt idx="4">
                  <c:v>3.8651376009999998</c:v>
                </c:pt>
                <c:pt idx="5">
                  <c:v>2.6583046499999998</c:v>
                </c:pt>
                <c:pt idx="6">
                  <c:v>2.2250086370000002</c:v>
                </c:pt>
                <c:pt idx="7">
                  <c:v>1.661457199</c:v>
                </c:pt>
                <c:pt idx="8">
                  <c:v>6.5935649529999996</c:v>
                </c:pt>
                <c:pt idx="9">
                  <c:v>1.542499037</c:v>
                </c:pt>
                <c:pt idx="10">
                  <c:v>3.8651376009999998</c:v>
                </c:pt>
                <c:pt idx="11">
                  <c:v>2.6583046499999998</c:v>
                </c:pt>
                <c:pt idx="12">
                  <c:v>3.8651376009999998</c:v>
                </c:pt>
                <c:pt idx="13">
                  <c:v>2.6583046499999998</c:v>
                </c:pt>
                <c:pt idx="14">
                  <c:v>1.542499037</c:v>
                </c:pt>
              </c:numCache>
            </c:numRef>
          </c:val>
          <c:extLst>
            <c:ext xmlns:c16="http://schemas.microsoft.com/office/drawing/2014/chart" uri="{C3380CC4-5D6E-409C-BE32-E72D297353CC}">
              <c16:uniqueId val="{0000000D-FEC6-42E7-8F80-B63111A4AA73}"/>
            </c:ext>
          </c:extLst>
        </c:ser>
        <c:ser>
          <c:idx val="14"/>
          <c:order val="14"/>
          <c:tx>
            <c:strRef>
              <c:f>Exercise4!$Q$46</c:f>
              <c:strCache>
                <c:ptCount val="1"/>
                <c:pt idx="0">
                  <c:v>0.00</c:v>
                </c:pt>
              </c:strCache>
            </c:strRef>
          </c:tx>
          <c:spPr>
            <a:ln w="9525" cap="rnd">
              <a:solidFill>
                <a:schemeClr val="accent3">
                  <a:lumMod val="80000"/>
                  <a:lumOff val="20000"/>
                </a:schemeClr>
              </a:solidFill>
              <a:round/>
            </a:ln>
            <a:effectLst/>
          </c:spPr>
          <c:cat>
            <c:numRef>
              <c:f>Exercise4!$R$31:$AF$31</c:f>
              <c:numCache>
                <c:formatCode>General</c:formatCode>
                <c:ptCount val="15"/>
                <c:pt idx="0">
                  <c:v>0</c:v>
                </c:pt>
                <c:pt idx="1">
                  <c:v>70</c:v>
                </c:pt>
                <c:pt idx="2">
                  <c:v>140</c:v>
                </c:pt>
                <c:pt idx="3">
                  <c:v>210</c:v>
                </c:pt>
                <c:pt idx="4">
                  <c:v>280</c:v>
                </c:pt>
                <c:pt idx="5">
                  <c:v>350</c:v>
                </c:pt>
                <c:pt idx="6">
                  <c:v>420</c:v>
                </c:pt>
                <c:pt idx="7">
                  <c:v>490</c:v>
                </c:pt>
                <c:pt idx="8">
                  <c:v>560</c:v>
                </c:pt>
                <c:pt idx="9">
                  <c:v>630</c:v>
                </c:pt>
                <c:pt idx="10">
                  <c:v>700</c:v>
                </c:pt>
                <c:pt idx="11">
                  <c:v>770</c:v>
                </c:pt>
                <c:pt idx="12">
                  <c:v>840</c:v>
                </c:pt>
                <c:pt idx="13">
                  <c:v>910</c:v>
                </c:pt>
                <c:pt idx="14">
                  <c:v>980</c:v>
                </c:pt>
              </c:numCache>
            </c:numRef>
          </c:cat>
          <c:val>
            <c:numRef>
              <c:f>Exercise4!$R$46:$AF$46</c:f>
              <c:numCache>
                <c:formatCode>0.000</c:formatCode>
                <c:ptCount val="15"/>
                <c:pt idx="0">
                  <c:v>1.801277625</c:v>
                </c:pt>
                <c:pt idx="1">
                  <c:v>1.327387638</c:v>
                </c:pt>
                <c:pt idx="2">
                  <c:v>3.662726733</c:v>
                </c:pt>
                <c:pt idx="3">
                  <c:v>3.7256474530000001</c:v>
                </c:pt>
                <c:pt idx="4">
                  <c:v>1.1824470789999999</c:v>
                </c:pt>
                <c:pt idx="5">
                  <c:v>3.2766426260000001</c:v>
                </c:pt>
                <c:pt idx="6">
                  <c:v>1.801277625</c:v>
                </c:pt>
                <c:pt idx="7">
                  <c:v>1.327387638</c:v>
                </c:pt>
                <c:pt idx="8">
                  <c:v>3.662726733</c:v>
                </c:pt>
                <c:pt idx="9">
                  <c:v>3.7256474530000001</c:v>
                </c:pt>
                <c:pt idx="10">
                  <c:v>1.1824470789999999</c:v>
                </c:pt>
                <c:pt idx="11">
                  <c:v>3.2766426260000001</c:v>
                </c:pt>
                <c:pt idx="12">
                  <c:v>1.1824470789999999</c:v>
                </c:pt>
                <c:pt idx="13">
                  <c:v>3.2766426260000001</c:v>
                </c:pt>
                <c:pt idx="14">
                  <c:v>3.7256474530000001</c:v>
                </c:pt>
              </c:numCache>
            </c:numRef>
          </c:val>
          <c:extLst>
            <c:ext xmlns:c16="http://schemas.microsoft.com/office/drawing/2014/chart" uri="{C3380CC4-5D6E-409C-BE32-E72D297353CC}">
              <c16:uniqueId val="{0000000E-FEC6-42E7-8F80-B63111A4AA73}"/>
            </c:ext>
          </c:extLst>
        </c:ser>
        <c:bandFmts>
          <c:bandFmt>
            <c:idx val="0"/>
            <c:spPr>
              <a:ln w="9525" cap="rnd">
                <a:solidFill>
                  <a:schemeClr val="accent1"/>
                </a:solidFill>
                <a:round/>
              </a:ln>
              <a:effectLst/>
            </c:spPr>
          </c:bandFmt>
          <c:bandFmt>
            <c:idx val="1"/>
            <c:spPr>
              <a:ln w="9525" cap="rnd">
                <a:solidFill>
                  <a:schemeClr val="accent2"/>
                </a:solidFill>
                <a:round/>
              </a:ln>
              <a:effectLst/>
            </c:spPr>
          </c:bandFmt>
          <c:bandFmt>
            <c:idx val="2"/>
            <c:spPr>
              <a:ln w="9525" cap="rnd">
                <a:solidFill>
                  <a:schemeClr val="accent3"/>
                </a:solidFill>
                <a:round/>
              </a:ln>
              <a:effectLst/>
            </c:spPr>
          </c:bandFmt>
          <c:bandFmt>
            <c:idx val="3"/>
            <c:spPr>
              <a:ln w="9525" cap="rnd">
                <a:solidFill>
                  <a:schemeClr val="accent4"/>
                </a:solidFill>
                <a:round/>
              </a:ln>
              <a:effectLst/>
            </c:spPr>
          </c:bandFmt>
          <c:bandFmt>
            <c:idx val="4"/>
            <c:spPr>
              <a:ln w="9525" cap="rnd">
                <a:solidFill>
                  <a:schemeClr val="accent5"/>
                </a:solidFill>
                <a:round/>
              </a:ln>
              <a:effectLst/>
            </c:spPr>
          </c:bandFmt>
          <c:bandFmt>
            <c:idx val="5"/>
            <c:spPr>
              <a:ln w="9525" cap="rnd">
                <a:solidFill>
                  <a:schemeClr val="accent6"/>
                </a:solidFill>
                <a:round/>
              </a:ln>
              <a:effectLst/>
            </c:spPr>
          </c:bandFmt>
          <c:bandFmt>
            <c:idx val="6"/>
            <c:spPr>
              <a:ln w="9525" cap="rnd">
                <a:solidFill>
                  <a:schemeClr val="accent1">
                    <a:lumMod val="60000"/>
                  </a:schemeClr>
                </a:solidFill>
                <a:round/>
              </a:ln>
              <a:effectLst/>
            </c:spPr>
          </c:bandFmt>
          <c:bandFmt>
            <c:idx val="7"/>
            <c:spPr>
              <a:ln w="9525" cap="rnd">
                <a:solidFill>
                  <a:schemeClr val="accent2">
                    <a:lumMod val="60000"/>
                  </a:schemeClr>
                </a:solidFill>
                <a:round/>
              </a:ln>
              <a:effectLst/>
            </c:spPr>
          </c:bandFmt>
          <c:bandFmt>
            <c:idx val="8"/>
            <c:spPr>
              <a:ln w="9525" cap="rnd">
                <a:solidFill>
                  <a:schemeClr val="accent3">
                    <a:lumMod val="60000"/>
                  </a:schemeClr>
                </a:solidFill>
                <a:round/>
              </a:ln>
              <a:effectLst/>
            </c:spPr>
          </c:bandFmt>
          <c:bandFmt>
            <c:idx val="9"/>
            <c:spPr>
              <a:ln w="9525" cap="rnd">
                <a:solidFill>
                  <a:schemeClr val="accent4">
                    <a:lumMod val="60000"/>
                  </a:schemeClr>
                </a:solidFill>
                <a:round/>
              </a:ln>
              <a:effectLst/>
            </c:spPr>
          </c:bandFmt>
          <c:bandFmt>
            <c:idx val="10"/>
            <c:spPr>
              <a:ln w="9525" cap="rnd">
                <a:solidFill>
                  <a:schemeClr val="accent5">
                    <a:lumMod val="60000"/>
                  </a:schemeClr>
                </a:solidFill>
                <a:round/>
              </a:ln>
              <a:effectLst/>
            </c:spPr>
          </c:bandFmt>
          <c:bandFmt>
            <c:idx val="11"/>
            <c:spPr>
              <a:ln w="9525" cap="rnd">
                <a:solidFill>
                  <a:schemeClr val="accent6">
                    <a:lumMod val="60000"/>
                  </a:schemeClr>
                </a:solidFill>
                <a:round/>
              </a:ln>
              <a:effectLst/>
            </c:spPr>
          </c:bandFmt>
          <c:bandFmt>
            <c:idx val="12"/>
            <c:spPr>
              <a:ln w="9525" cap="rnd">
                <a:solidFill>
                  <a:schemeClr val="accent1">
                    <a:lumMod val="80000"/>
                    <a:lumOff val="20000"/>
                  </a:schemeClr>
                </a:solidFill>
                <a:round/>
              </a:ln>
              <a:effectLst/>
            </c:spPr>
          </c:bandFmt>
          <c:bandFmt>
            <c:idx val="13"/>
            <c:spPr>
              <a:ln w="9525" cap="rnd">
                <a:solidFill>
                  <a:schemeClr val="accent2">
                    <a:lumMod val="80000"/>
                    <a:lumOff val="20000"/>
                  </a:schemeClr>
                </a:solidFill>
                <a:round/>
              </a:ln>
              <a:effectLst/>
            </c:spPr>
          </c:bandFmt>
          <c:bandFmt>
            <c:idx val="14"/>
            <c:spPr>
              <a:ln w="9525" cap="rnd">
                <a:solidFill>
                  <a:schemeClr val="accent3">
                    <a:lumMod val="80000"/>
                    <a:lumOff val="20000"/>
                  </a:schemeClr>
                </a:solidFill>
                <a:round/>
              </a:ln>
              <a:effectLst/>
            </c:spPr>
          </c:bandFmt>
        </c:bandFmts>
        <c:axId val="970698063"/>
        <c:axId val="1195466911"/>
        <c:axId val="1036893679"/>
      </c:surfaceChart>
      <c:catAx>
        <c:axId val="970698063"/>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95466911"/>
        <c:crosses val="autoZero"/>
        <c:auto val="1"/>
        <c:lblAlgn val="ctr"/>
        <c:lblOffset val="100"/>
        <c:noMultiLvlLbl val="0"/>
      </c:catAx>
      <c:valAx>
        <c:axId val="1195466911"/>
        <c:scaling>
          <c:orientation val="minMax"/>
        </c:scaling>
        <c:delete val="0"/>
        <c:axPos val="l"/>
        <c:majorGridlines>
          <c:spPr>
            <a:ln w="9525" cap="flat" cmpd="sng" algn="ctr">
              <a:solidFill>
                <a:schemeClr val="tx1">
                  <a:lumMod val="15000"/>
                  <a:lumOff val="85000"/>
                </a:schemeClr>
              </a:solidFill>
              <a:round/>
            </a:ln>
            <a:effectLst/>
          </c:spPr>
        </c:majorGridlines>
        <c:numFmt formatCode="0.000" sourceLinked="1"/>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70698063"/>
        <c:crosses val="autoZero"/>
        <c:crossBetween val="midCat"/>
      </c:valAx>
      <c:serAx>
        <c:axId val="1036893679"/>
        <c:scaling>
          <c:orientation val="maxMin"/>
        </c:scaling>
        <c:delete val="0"/>
        <c:axPos val="b"/>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95466911"/>
        <c:crosses val="autoZero"/>
      </c:serAx>
      <c:spPr>
        <a:noFill/>
        <a:ln>
          <a:noFill/>
        </a:ln>
        <a:effectLst/>
      </c:spPr>
    </c:plotArea>
    <c:legend>
      <c:legendPos val="b"/>
      <c:overlay val="0"/>
      <c:spPr>
        <a:noFill/>
        <a:ln>
          <a:noFill/>
        </a:ln>
        <a:effectLst/>
      </c:spPr>
      <c:txPr>
        <a:bodyPr rot="0" spcFirstLastPara="1" vertOverflow="ellipsis" vert="horz" wrap="square" anchor="ctr" anchorCtr="1"/>
        <a:lstStyle/>
        <a:p>
          <a:pPr rtl="0">
            <a:defRPr sz="600" b="0" i="0" u="none" strike="noStrike" kern="1200" baseline="0">
              <a:solidFill>
                <a:schemeClr val="tx1">
                  <a:lumMod val="65000"/>
                  <a:lumOff val="35000"/>
                </a:schemeClr>
              </a:solidFill>
              <a:latin typeface="+mn-lt"/>
              <a:ea typeface="+mn-ea"/>
              <a:cs typeface="+mn-cs"/>
            </a:defRPr>
          </a:pPr>
          <a:endParaRPr lang="en-US"/>
        </a:p>
      </c:txPr>
    </c:legend>
    <c:plotVisOnly val="1"/>
    <c:dispBlanksAs val="zero"/>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Velocity Vectors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2301360057265569"/>
          <c:y val="0.17854636693729345"/>
          <c:w val="0.71088772540869272"/>
          <c:h val="0.65530850094515392"/>
        </c:manualLayout>
      </c:layout>
      <c:scatterChart>
        <c:scatterStyle val="lineMarker"/>
        <c:varyColors val="0"/>
        <c:ser>
          <c:idx val="0"/>
          <c:order val="0"/>
          <c:spPr>
            <a:ln w="25400" cap="rnd">
              <a:noFill/>
              <a:round/>
            </a:ln>
            <a:effectLst/>
          </c:spPr>
          <c:marker>
            <c:symbol val="circle"/>
            <c:size val="8"/>
            <c:spPr>
              <a:solidFill>
                <a:schemeClr val="accent2"/>
              </a:solidFill>
              <a:ln w="9525">
                <a:solidFill>
                  <a:schemeClr val="accent2"/>
                </a:solidFill>
              </a:ln>
              <a:effectLst/>
            </c:spPr>
          </c:marker>
          <c:xVal>
            <c:numRef>
              <c:f>Exercise4!$U$134:$U$138</c:f>
              <c:numCache>
                <c:formatCode>General</c:formatCode>
                <c:ptCount val="5"/>
                <c:pt idx="0">
                  <c:v>0</c:v>
                </c:pt>
                <c:pt idx="1">
                  <c:v>770</c:v>
                </c:pt>
                <c:pt idx="2">
                  <c:v>70</c:v>
                </c:pt>
                <c:pt idx="3">
                  <c:v>840</c:v>
                </c:pt>
                <c:pt idx="4">
                  <c:v>350</c:v>
                </c:pt>
              </c:numCache>
            </c:numRef>
          </c:xVal>
          <c:yVal>
            <c:numRef>
              <c:f>Exercise4!$V$134:$V$138</c:f>
              <c:numCache>
                <c:formatCode>General</c:formatCode>
                <c:ptCount val="5"/>
                <c:pt idx="0">
                  <c:v>700</c:v>
                </c:pt>
                <c:pt idx="1">
                  <c:v>630</c:v>
                </c:pt>
                <c:pt idx="2">
                  <c:v>350</c:v>
                </c:pt>
                <c:pt idx="3">
                  <c:v>770</c:v>
                </c:pt>
                <c:pt idx="4">
                  <c:v>943</c:v>
                </c:pt>
              </c:numCache>
            </c:numRef>
          </c:yVal>
          <c:smooth val="0"/>
          <c:extLst>
            <c:ext xmlns:c16="http://schemas.microsoft.com/office/drawing/2014/chart" uri="{C3380CC4-5D6E-409C-BE32-E72D297353CC}">
              <c16:uniqueId val="{00000000-ED1C-4B67-9359-B8E7CE70822E}"/>
            </c:ext>
          </c:extLst>
        </c:ser>
        <c:ser>
          <c:idx val="1"/>
          <c:order val="1"/>
          <c:tx>
            <c:strRef>
              <c:f>Exercise4!$AE$134</c:f>
              <c:strCache>
                <c:ptCount val="1"/>
                <c:pt idx="0">
                  <c:v>6.14E-02</c:v>
                </c:pt>
              </c:strCache>
            </c:strRef>
          </c:tx>
          <c:spPr>
            <a:ln w="25400" cap="rnd">
              <a:solidFill>
                <a:schemeClr val="accent1">
                  <a:shade val="50000"/>
                </a:schemeClr>
              </a:solidFill>
              <a:round/>
            </a:ln>
            <a:effectLst/>
          </c:spPr>
          <c:marker>
            <c:symbol val="none"/>
          </c:marker>
          <c:dLbls>
            <c:dLbl>
              <c:idx val="0"/>
              <c:layout>
                <c:manualLayout>
                  <c:x val="-4.3874930543903755E-2"/>
                  <c:y val="-5.0170761787306783E-2"/>
                </c:manualLayout>
              </c:layout>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1-ED1C-4B67-9359-B8E7CE70822E}"/>
                </c:ext>
              </c:extLst>
            </c:dLbl>
            <c:dLbl>
              <c:idx val="1"/>
              <c:delete val="1"/>
              <c:extLst>
                <c:ext xmlns:c15="http://schemas.microsoft.com/office/drawing/2012/chart" uri="{CE6537A1-D6FC-4f65-9D91-7224C49458BB}"/>
                <c:ext xmlns:c16="http://schemas.microsoft.com/office/drawing/2014/chart" uri="{C3380CC4-5D6E-409C-BE32-E72D297353CC}">
                  <c16:uniqueId val="{00000002-ED1C-4B67-9359-B8E7CE70822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Exercise4!$R$134:$S$134</c:f>
              <c:numCache>
                <c:formatCode>0.00</c:formatCode>
                <c:ptCount val="2"/>
                <c:pt idx="0" formatCode="General">
                  <c:v>0</c:v>
                </c:pt>
                <c:pt idx="1">
                  <c:v>-67.192458920406594</c:v>
                </c:pt>
              </c:numCache>
            </c:numRef>
          </c:xVal>
          <c:yVal>
            <c:numRef>
              <c:f>Exercise4!$R$135:$S$135</c:f>
              <c:numCache>
                <c:formatCode>0.00</c:formatCode>
                <c:ptCount val="2"/>
                <c:pt idx="0" formatCode="General">
                  <c:v>700</c:v>
                </c:pt>
                <c:pt idx="1">
                  <c:v>700</c:v>
                </c:pt>
              </c:numCache>
            </c:numRef>
          </c:yVal>
          <c:smooth val="0"/>
          <c:extLst>
            <c:ext xmlns:c16="http://schemas.microsoft.com/office/drawing/2014/chart" uri="{C3380CC4-5D6E-409C-BE32-E72D297353CC}">
              <c16:uniqueId val="{00000003-ED1C-4B67-9359-B8E7CE70822E}"/>
            </c:ext>
          </c:extLst>
        </c:ser>
        <c:ser>
          <c:idx val="2"/>
          <c:order val="2"/>
          <c:tx>
            <c:strRef>
              <c:f>Exercise4!$AE$140</c:f>
              <c:strCache>
                <c:ptCount val="1"/>
                <c:pt idx="0">
                  <c:v>9.42E-02</c:v>
                </c:pt>
              </c:strCache>
            </c:strRef>
          </c:tx>
          <c:spPr>
            <a:ln w="25400" cap="rnd">
              <a:solidFill>
                <a:schemeClr val="accent1">
                  <a:shade val="50000"/>
                </a:schemeClr>
              </a:solidFill>
              <a:round/>
            </a:ln>
            <a:effectLst/>
          </c:spPr>
          <c:marker>
            <c:symbol val="none"/>
          </c:marker>
          <c:dLbls>
            <c:dLbl>
              <c:idx val="0"/>
              <c:dLblPos val="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ED1C-4B67-9359-B8E7CE70822E}"/>
                </c:ext>
              </c:extLst>
            </c:dLbl>
            <c:dLbl>
              <c:idx val="1"/>
              <c:delete val="1"/>
              <c:extLst>
                <c:ext xmlns:c15="http://schemas.microsoft.com/office/drawing/2012/chart" uri="{CE6537A1-D6FC-4f65-9D91-7224C49458BB}"/>
                <c:ext xmlns:c16="http://schemas.microsoft.com/office/drawing/2014/chart" uri="{C3380CC4-5D6E-409C-BE32-E72D297353CC}">
                  <c16:uniqueId val="{00000005-ED1C-4B67-9359-B8E7CE70822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Exercise4!$R$137:$S$137</c:f>
              <c:numCache>
                <c:formatCode>0.00</c:formatCode>
                <c:ptCount val="2"/>
                <c:pt idx="0" formatCode="General">
                  <c:v>770</c:v>
                </c:pt>
                <c:pt idx="1">
                  <c:v>-871.01878076290836</c:v>
                </c:pt>
              </c:numCache>
            </c:numRef>
          </c:xVal>
          <c:yVal>
            <c:numRef>
              <c:f>Exercise4!$R$138:$S$138</c:f>
              <c:numCache>
                <c:formatCode>0.00</c:formatCode>
                <c:ptCount val="2"/>
                <c:pt idx="0" formatCode="General">
                  <c:v>630</c:v>
                </c:pt>
                <c:pt idx="1">
                  <c:v>-342.24289528693907</c:v>
                </c:pt>
              </c:numCache>
            </c:numRef>
          </c:yVal>
          <c:smooth val="0"/>
          <c:extLst>
            <c:ext xmlns:c16="http://schemas.microsoft.com/office/drawing/2014/chart" uri="{C3380CC4-5D6E-409C-BE32-E72D297353CC}">
              <c16:uniqueId val="{00000006-ED1C-4B67-9359-B8E7CE70822E}"/>
            </c:ext>
          </c:extLst>
        </c:ser>
        <c:ser>
          <c:idx val="3"/>
          <c:order val="3"/>
          <c:tx>
            <c:strRef>
              <c:f>Exercise4!$AE$140</c:f>
              <c:strCache>
                <c:ptCount val="1"/>
                <c:pt idx="0">
                  <c:v>9.42E-02</c:v>
                </c:pt>
              </c:strCache>
            </c:strRef>
          </c:tx>
          <c:spPr>
            <a:ln w="25400" cap="rnd">
              <a:solidFill>
                <a:schemeClr val="accent1">
                  <a:shade val="50000"/>
                </a:schemeClr>
              </a:solidFill>
              <a:round/>
            </a:ln>
            <a:effectLst/>
          </c:spPr>
          <c:marker>
            <c:symbol val="none"/>
          </c:marker>
          <c:dLbls>
            <c:dLbl>
              <c:idx val="0"/>
              <c:layout>
                <c:manualLayout>
                  <c:x val="-6.5106974717172209E-2"/>
                  <c:y val="-5.3940067724695111E-2"/>
                </c:manualLayout>
              </c:layout>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E-ED1C-4B67-9359-B8E7CE70822E}"/>
                </c:ext>
              </c:extLst>
            </c:dLbl>
            <c:dLbl>
              <c:idx val="1"/>
              <c:delete val="1"/>
              <c:extLst>
                <c:ext xmlns:c15="http://schemas.microsoft.com/office/drawing/2012/chart" uri="{CE6537A1-D6FC-4f65-9D91-7224C49458BB}"/>
                <c:ext xmlns:c16="http://schemas.microsoft.com/office/drawing/2014/chart" uri="{C3380CC4-5D6E-409C-BE32-E72D297353CC}">
                  <c16:uniqueId val="{00000007-ED1C-4B67-9359-B8E7CE70822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Exercise4!$R$140:$S$140</c:f>
              <c:numCache>
                <c:formatCode>0.00</c:formatCode>
                <c:ptCount val="2"/>
                <c:pt idx="0" formatCode="General">
                  <c:v>70</c:v>
                </c:pt>
                <c:pt idx="1">
                  <c:v>-30.925570861480438</c:v>
                </c:pt>
              </c:numCache>
            </c:numRef>
          </c:xVal>
          <c:yVal>
            <c:numRef>
              <c:f>Exercise4!$R$141:$S$141</c:f>
              <c:numCache>
                <c:formatCode>0.00</c:formatCode>
                <c:ptCount val="2"/>
                <c:pt idx="0" formatCode="General">
                  <c:v>350</c:v>
                </c:pt>
                <c:pt idx="1">
                  <c:v>328.67374931829397</c:v>
                </c:pt>
              </c:numCache>
            </c:numRef>
          </c:yVal>
          <c:smooth val="0"/>
          <c:extLst>
            <c:ext xmlns:c16="http://schemas.microsoft.com/office/drawing/2014/chart" uri="{C3380CC4-5D6E-409C-BE32-E72D297353CC}">
              <c16:uniqueId val="{00000008-ED1C-4B67-9359-B8E7CE70822E}"/>
            </c:ext>
          </c:extLst>
        </c:ser>
        <c:ser>
          <c:idx val="4"/>
          <c:order val="4"/>
          <c:tx>
            <c:strRef>
              <c:f>Exercise4!$AE$143</c:f>
              <c:strCache>
                <c:ptCount val="1"/>
                <c:pt idx="0">
                  <c:v>9.75E-02</c:v>
                </c:pt>
              </c:strCache>
            </c:strRef>
          </c:tx>
          <c:spPr>
            <a:ln w="25400" cap="rnd">
              <a:solidFill>
                <a:schemeClr val="accent1">
                  <a:shade val="50000"/>
                </a:schemeClr>
              </a:solidFill>
              <a:round/>
            </a:ln>
            <a:effectLst/>
          </c:spPr>
          <c:marker>
            <c:symbol val="none"/>
          </c:marker>
          <c:dLbls>
            <c:dLbl>
              <c:idx val="0"/>
              <c:layout>
                <c:manualLayout>
                  <c:x val="1.7379685242776158E-3"/>
                  <c:y val="-1.507996409775203E-2"/>
                </c:manualLayout>
              </c:layout>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D-ED1C-4B67-9359-B8E7CE70822E}"/>
                </c:ext>
              </c:extLst>
            </c:dLbl>
            <c:dLbl>
              <c:idx val="1"/>
              <c:delete val="1"/>
              <c:extLst>
                <c:ext xmlns:c15="http://schemas.microsoft.com/office/drawing/2012/chart" uri="{CE6537A1-D6FC-4f65-9D91-7224C49458BB}"/>
                <c:ext xmlns:c16="http://schemas.microsoft.com/office/drawing/2014/chart" uri="{C3380CC4-5D6E-409C-BE32-E72D297353CC}">
                  <c16:uniqueId val="{00000009-ED1C-4B67-9359-B8E7CE70822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Exercise4!$R$143:$S$143</c:f>
              <c:numCache>
                <c:formatCode>0.00</c:formatCode>
                <c:ptCount val="2"/>
                <c:pt idx="0" formatCode="General">
                  <c:v>840</c:v>
                </c:pt>
                <c:pt idx="1">
                  <c:v>754.37637485898802</c:v>
                </c:pt>
              </c:numCache>
            </c:numRef>
          </c:xVal>
          <c:yVal>
            <c:numRef>
              <c:f>Exercise4!$R$144:$S$144</c:f>
              <c:numCache>
                <c:formatCode>0.00</c:formatCode>
                <c:ptCount val="2"/>
                <c:pt idx="0" formatCode="General">
                  <c:v>770</c:v>
                </c:pt>
                <c:pt idx="1">
                  <c:v>706.26595336443791</c:v>
                </c:pt>
              </c:numCache>
            </c:numRef>
          </c:yVal>
          <c:smooth val="0"/>
          <c:extLst>
            <c:ext xmlns:c16="http://schemas.microsoft.com/office/drawing/2014/chart" uri="{C3380CC4-5D6E-409C-BE32-E72D297353CC}">
              <c16:uniqueId val="{0000000A-ED1C-4B67-9359-B8E7CE70822E}"/>
            </c:ext>
          </c:extLst>
        </c:ser>
        <c:ser>
          <c:idx val="6"/>
          <c:order val="5"/>
          <c:tx>
            <c:strRef>
              <c:f>Exercise4!$AE$146</c:f>
              <c:strCache>
                <c:ptCount val="1"/>
                <c:pt idx="0">
                  <c:v>8.73E-02</c:v>
                </c:pt>
              </c:strCache>
            </c:strRef>
          </c:tx>
          <c:spPr>
            <a:ln w="25400" cap="rnd">
              <a:solidFill>
                <a:schemeClr val="accent1">
                  <a:shade val="50000"/>
                </a:schemeClr>
              </a:solidFill>
              <a:round/>
            </a:ln>
            <a:effectLst/>
          </c:spPr>
          <c:marker>
            <c:symbol val="none"/>
          </c:marker>
          <c:dLbls>
            <c:dLbl>
              <c:idx val="1"/>
              <c:delete val="1"/>
              <c:extLst>
                <c:ext xmlns:c15="http://schemas.microsoft.com/office/drawing/2012/chart" uri="{CE6537A1-D6FC-4f65-9D91-7224C49458BB}"/>
                <c:ext xmlns:c16="http://schemas.microsoft.com/office/drawing/2014/chart" uri="{C3380CC4-5D6E-409C-BE32-E72D297353CC}">
                  <c16:uniqueId val="{0000000B-ED1C-4B67-9359-B8E7CE70822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Exercise4!$R$146:$S$146</c:f>
              <c:numCache>
                <c:formatCode>0.00</c:formatCode>
                <c:ptCount val="2"/>
                <c:pt idx="0" formatCode="General">
                  <c:v>350</c:v>
                </c:pt>
                <c:pt idx="1">
                  <c:v>254.5018639992058</c:v>
                </c:pt>
              </c:numCache>
            </c:numRef>
          </c:xVal>
          <c:yVal>
            <c:numRef>
              <c:f>Exercise4!$R$147:$S$147</c:f>
              <c:numCache>
                <c:formatCode>0.00</c:formatCode>
                <c:ptCount val="2"/>
                <c:pt idx="0" formatCode="General">
                  <c:v>943</c:v>
                </c:pt>
                <c:pt idx="1">
                  <c:v>939.69540153987248</c:v>
                </c:pt>
              </c:numCache>
            </c:numRef>
          </c:yVal>
          <c:smooth val="0"/>
          <c:extLst>
            <c:ext xmlns:c16="http://schemas.microsoft.com/office/drawing/2014/chart" uri="{C3380CC4-5D6E-409C-BE32-E72D297353CC}">
              <c16:uniqueId val="{0000000C-ED1C-4B67-9359-B8E7CE70822E}"/>
            </c:ext>
          </c:extLst>
        </c:ser>
        <c:ser>
          <c:idx val="5"/>
          <c:order val="6"/>
          <c:spPr>
            <a:ln w="53975" cap="rnd">
              <a:solidFill>
                <a:srgbClr val="FF9999"/>
              </a:solidFill>
              <a:round/>
              <a:headEnd type="none"/>
              <a:tailEnd type="triangle"/>
            </a:ln>
            <a:effectLst/>
          </c:spPr>
          <c:marker>
            <c:symbol val="none"/>
          </c:marker>
          <c:xVal>
            <c:numRef>
              <c:f>Exercise4!$L$50:$M$50</c:f>
              <c:numCache>
                <c:formatCode>0.0</c:formatCode>
                <c:ptCount val="2"/>
                <c:pt idx="0">
                  <c:v>490</c:v>
                </c:pt>
                <c:pt idx="1">
                  <c:v>359.89860609134939</c:v>
                </c:pt>
              </c:numCache>
            </c:numRef>
          </c:xVal>
          <c:yVal>
            <c:numRef>
              <c:f>Exercise4!$L$51:$M$51</c:f>
              <c:numCache>
                <c:formatCode>0.0</c:formatCode>
                <c:ptCount val="2"/>
                <c:pt idx="0">
                  <c:v>490</c:v>
                </c:pt>
                <c:pt idx="1">
                  <c:v>399.32402127338923</c:v>
                </c:pt>
              </c:numCache>
            </c:numRef>
          </c:yVal>
          <c:smooth val="0"/>
          <c:extLst>
            <c:ext xmlns:c16="http://schemas.microsoft.com/office/drawing/2014/chart" uri="{C3380CC4-5D6E-409C-BE32-E72D297353CC}">
              <c16:uniqueId val="{0000000F-ED1C-4B67-9359-B8E7CE70822E}"/>
            </c:ext>
          </c:extLst>
        </c:ser>
        <c:ser>
          <c:idx val="7"/>
          <c:order val="7"/>
          <c:tx>
            <c:v>Overall v</c:v>
          </c:tx>
          <c:spPr>
            <a:ln w="25400" cap="rnd">
              <a:noFill/>
              <a:round/>
            </a:ln>
            <a:effectLst/>
          </c:spPr>
          <c:marker>
            <c:symbol val="circle"/>
            <c:size val="12"/>
            <c:spPr>
              <a:solidFill>
                <a:srgbClr val="FFCCFF"/>
              </a:solidFill>
              <a:ln w="9525">
                <a:no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Exercise4!$L$50:$L$51</c:f>
              <c:numCache>
                <c:formatCode>0.0</c:formatCode>
                <c:ptCount val="2"/>
                <c:pt idx="0">
                  <c:v>490</c:v>
                </c:pt>
                <c:pt idx="1">
                  <c:v>490</c:v>
                </c:pt>
              </c:numCache>
            </c:numRef>
          </c:xVal>
          <c:yVal>
            <c:numRef>
              <c:f>Exercise4!$L$50:$L$51</c:f>
              <c:numCache>
                <c:formatCode>0.0</c:formatCode>
                <c:ptCount val="2"/>
                <c:pt idx="0">
                  <c:v>490</c:v>
                </c:pt>
                <c:pt idx="1">
                  <c:v>490</c:v>
                </c:pt>
              </c:numCache>
            </c:numRef>
          </c:yVal>
          <c:smooth val="0"/>
          <c:extLst>
            <c:ext xmlns:c16="http://schemas.microsoft.com/office/drawing/2014/chart" uri="{C3380CC4-5D6E-409C-BE32-E72D297353CC}">
              <c16:uniqueId val="{00000010-ED1C-4B67-9359-B8E7CE70822E}"/>
            </c:ext>
          </c:extLst>
        </c:ser>
        <c:dLbls>
          <c:showLegendKey val="0"/>
          <c:showVal val="0"/>
          <c:showCatName val="0"/>
          <c:showSerName val="0"/>
          <c:showPercent val="0"/>
          <c:showBubbleSize val="0"/>
        </c:dLbls>
        <c:axId val="247724432"/>
        <c:axId val="398111568"/>
      </c:scatterChart>
      <c:valAx>
        <c:axId val="247724432"/>
        <c:scaling>
          <c:orientation val="minMax"/>
          <c:max val="980"/>
          <c:min val="0"/>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x (m)</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98111568"/>
        <c:crosses val="autoZero"/>
        <c:crossBetween val="midCat"/>
        <c:majorUnit val="100"/>
      </c:valAx>
      <c:valAx>
        <c:axId val="398111568"/>
        <c:scaling>
          <c:orientation val="minMax"/>
          <c:max val="980"/>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 (m)</a:t>
                </a:r>
              </a:p>
            </c:rich>
          </c:tx>
          <c:layout>
            <c:manualLayout>
              <c:xMode val="edge"/>
              <c:yMode val="edge"/>
              <c:x val="2.6329538903230629E-2"/>
              <c:y val="0.45690200318224472"/>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47724432"/>
        <c:crosses val="autoZero"/>
        <c:crossBetween val="midCat"/>
      </c:valAx>
      <c:spPr>
        <a:solidFill>
          <a:schemeClr val="accent6">
            <a:lumMod val="20000"/>
            <a:lumOff val="80000"/>
          </a:schemeClr>
        </a:solidFill>
        <a:ln>
          <a:solidFill>
            <a:sysClr val="windowText" lastClr="000000"/>
          </a:solid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Ex1.xml><?xml version="1.0" encoding="utf-8"?>
<cx:chartSpace xmlns:a="http://schemas.openxmlformats.org/drawingml/2006/main" xmlns:r="http://schemas.openxmlformats.org/officeDocument/2006/relationships" xmlns:cx="http://schemas.microsoft.com/office/drawing/2014/chartex">
  <cx:chartData>
    <cx:data id="0"/>
  </cx:chartData>
  <cx:chart>
    <cx:plotArea>
      <cx:plotAreaRegion>
        <cx:series layoutId="boxWhisker" uniqueId="{78F2A888-1FF5-4F19-B3D8-93CB4FA13A3B}">
          <cx:tx>
            <cx:txData>
              <cx:f/>
              <cx:v>dir Darcy</cx:v>
            </cx:txData>
          </cx:tx>
          <cx:spPr>
            <a:solidFill>
              <a:schemeClr val="bg1">
                <a:lumMod val="85000"/>
              </a:schemeClr>
            </a:solidFill>
          </cx:spPr>
          <cx:dataId val="0"/>
          <cx:layoutPr>
            <cx:statistics quartileMethod="exclusive"/>
          </cx:layoutPr>
        </cx:series>
      </cx:plotAreaRegion>
      <cx:axis id="0">
        <cx:catScaling gapWidth="1"/>
        <cx:tickLabels/>
      </cx:axis>
      <cx:axis id="1">
        <cx:valScaling max="140"/>
        <cx:majorGridlines/>
        <cx:tickLabels/>
      </cx:axis>
    </cx:plotArea>
    <cx:legend pos="b" align="ctr" overlay="0"/>
  </cx:chart>
</cx:chartSpace>
</file>

<file path=xl/charts/chartEx10.xml><?xml version="1.0" encoding="utf-8"?>
<cx:chartSpace xmlns:a="http://schemas.openxmlformats.org/drawingml/2006/main" xmlns:r="http://schemas.openxmlformats.org/officeDocument/2006/relationships" xmlns:cx="http://schemas.microsoft.com/office/drawing/2014/chartex">
  <cx:chartData>
    <cx:data id="0"/>
  </cx:chartData>
  <cx:chart>
    <cx:plotArea>
      <cx:plotAreaRegion>
        <cx:series layoutId="boxWhisker" uniqueId="{10EA11FC-4B04-443C-A344-C505F48AD43C}">
          <cx:tx>
            <cx:txData>
              <cx:f/>
              <cx:v>v max</cx:v>
            </cx:txData>
          </cx:tx>
          <cx:spPr>
            <a:solidFill>
              <a:schemeClr val="bg1">
                <a:lumMod val="85000"/>
              </a:schemeClr>
            </a:solidFill>
          </cx:spPr>
          <cx:dataId val="0"/>
          <cx:layoutPr>
            <cx:statistics quartileMethod="exclusive"/>
          </cx:layoutPr>
        </cx:series>
      </cx:plotAreaRegion>
      <cx:axis id="0">
        <cx:catScaling gapWidth="1"/>
        <cx:tickLabels/>
      </cx:axis>
      <cx:axis id="1">
        <cx:valScaling max="4"/>
        <cx:majorGridlines/>
        <cx:tickLabels/>
      </cx:axis>
    </cx:plotArea>
    <cx:legend pos="b" align="ctr" overlay="0"/>
  </cx:chart>
</cx:chartSpace>
</file>

<file path=xl/charts/chartEx11.xml><?xml version="1.0" encoding="utf-8"?>
<cx:chartSpace xmlns:a="http://schemas.openxmlformats.org/drawingml/2006/main" xmlns:r="http://schemas.openxmlformats.org/officeDocument/2006/relationships" xmlns:cx="http://schemas.microsoft.com/office/drawing/2014/chartex">
  <cx:chartData>
    <cx:data id="0"/>
  </cx:chartData>
  <cx:chart>
    <cx:plotArea>
      <cx:plotAreaRegion>
        <cx:series layoutId="boxWhisker" uniqueId="{CF775A47-AD42-4710-B910-71D244749C57}">
          <cx:tx>
            <cx:txData>
              <cx:f/>
              <cx:v>v points</cx:v>
            </cx:txData>
          </cx:tx>
          <cx:spPr>
            <a:solidFill>
              <a:schemeClr val="bg1">
                <a:lumMod val="85000"/>
              </a:schemeClr>
            </a:solidFill>
          </cx:spPr>
          <cx:dataId val="0"/>
          <cx:layoutPr>
            <cx:statistics quartileMethod="exclusive"/>
          </cx:layoutPr>
        </cx:series>
      </cx:plotAreaRegion>
      <cx:axis id="0">
        <cx:catScaling gapWidth="1"/>
        <cx:tickLabels/>
      </cx:axis>
      <cx:axis id="1">
        <cx:valScaling max="4"/>
        <cx:majorGridlines/>
        <cx:tickLabels/>
      </cx:axis>
    </cx:plotArea>
    <cx:legend pos="b" align="ctr" overlay="0"/>
  </cx:chart>
</cx:chartSpace>
</file>

<file path=xl/charts/chartEx12.xml><?xml version="1.0" encoding="utf-8"?>
<cx:chartSpace xmlns:a="http://schemas.openxmlformats.org/drawingml/2006/main" xmlns:r="http://schemas.openxmlformats.org/officeDocument/2006/relationships" xmlns:cx="http://schemas.microsoft.com/office/drawing/2014/chartex">
  <cx:chartData>
    <cx:data id="0"/>
  </cx:chartData>
  <cx:chart>
    <cx:plotArea>
      <cx:plotAreaRegion>
        <cx:series layoutId="boxWhisker" uniqueId="{A66048D2-F80F-4797-A871-8C8DCE374C77}">
          <cx:tx>
            <cx:txData>
              <cx:f/>
              <cx:v>v  Darcy</cx:v>
            </cx:txData>
          </cx:tx>
          <cx:spPr>
            <a:solidFill>
              <a:schemeClr val="bg1">
                <a:lumMod val="85000"/>
              </a:schemeClr>
            </a:solidFill>
          </cx:spPr>
          <cx:dataId val="0"/>
          <cx:layoutPr>
            <cx:statistics quartileMethod="exclusive"/>
          </cx:layoutPr>
        </cx:series>
      </cx:plotAreaRegion>
      <cx:axis id="0">
        <cx:catScaling gapWidth="1"/>
        <cx:tickLabels/>
      </cx:axis>
      <cx:axis id="1">
        <cx:valScaling max="4"/>
        <cx:majorGridlines/>
        <cx:tickLabels/>
      </cx:axis>
    </cx:plotArea>
    <cx:legend pos="b" align="ctr" overlay="0"/>
  </cx:chart>
</cx:chartSpace>
</file>

<file path=xl/charts/chartEx2.xml><?xml version="1.0" encoding="utf-8"?>
<cx:chartSpace xmlns:a="http://schemas.openxmlformats.org/drawingml/2006/main" xmlns:r="http://schemas.openxmlformats.org/officeDocument/2006/relationships" xmlns:cx="http://schemas.microsoft.com/office/drawing/2014/chartex">
  <cx:chartData>
    <cx:data id="0"/>
  </cx:chartData>
  <cx:chart>
    <cx:plotArea>
      <cx:plotAreaRegion>
        <cx:series layoutId="boxWhisker" uniqueId="{7636F761-F5F5-4C01-9D78-5D65E3A0EDFD}">
          <cx:tx>
            <cx:txData>
              <cx:f/>
              <cx:v>dir points</cx:v>
            </cx:txData>
          </cx:tx>
          <cx:spPr>
            <a:solidFill>
              <a:schemeClr val="bg1">
                <a:lumMod val="85000"/>
              </a:schemeClr>
            </a:solidFill>
          </cx:spPr>
          <cx:dataId val="0"/>
          <cx:layoutPr>
            <cx:statistics quartileMethod="exclusive"/>
          </cx:layoutPr>
        </cx:series>
      </cx:plotAreaRegion>
      <cx:axis id="0">
        <cx:catScaling gapWidth="1"/>
        <cx:tickLabels/>
      </cx:axis>
      <cx:axis id="1">
        <cx:valScaling max="140"/>
        <cx:majorGridlines/>
        <cx:tickLabels/>
      </cx:axis>
    </cx:plotArea>
    <cx:legend pos="b" align="ctr" overlay="0"/>
  </cx:chart>
</cx:chartSpace>
</file>

<file path=xl/charts/chartEx3.xml><?xml version="1.0" encoding="utf-8"?>
<cx:chartSpace xmlns:a="http://schemas.openxmlformats.org/drawingml/2006/main" xmlns:r="http://schemas.openxmlformats.org/officeDocument/2006/relationships" xmlns:cx="http://schemas.microsoft.com/office/drawing/2014/chartex">
  <cx:chartData>
    <cx:data id="0"/>
  </cx:chartData>
  <cx:chart>
    <cx:plotArea>
      <cx:plotAreaRegion>
        <cx:series layoutId="boxWhisker" uniqueId="{CD641E90-89CE-4FE3-B833-DE86FC3FF7A3}">
          <cx:tx>
            <cx:txData>
              <cx:f/>
              <cx:v>max D angle</cx:v>
            </cx:txData>
          </cx:tx>
          <cx:spPr>
            <a:solidFill>
              <a:schemeClr val="bg1">
                <a:lumMod val="85000"/>
              </a:schemeClr>
            </a:solidFill>
          </cx:spPr>
          <cx:dataId val="0"/>
          <cx:layoutPr>
            <cx:statistics quartileMethod="exclusive"/>
          </cx:layoutPr>
        </cx:series>
      </cx:plotAreaRegion>
      <cx:axis id="0">
        <cx:catScaling gapWidth="1"/>
        <cx:tickLabels/>
      </cx:axis>
      <cx:axis id="1">
        <cx:valScaling/>
        <cx:majorGridlines/>
        <cx:tickLabels/>
      </cx:axis>
    </cx:plotArea>
    <cx:legend pos="b" align="ctr" overlay="0">
      <cx:txPr>
        <a:bodyPr spcFirstLastPara="1" vertOverflow="ellipsis" horzOverflow="overflow" wrap="square" lIns="0" tIns="0" rIns="0" bIns="0" anchor="ctr" anchorCtr="1"/>
        <a:lstStyle/>
        <a:p>
          <a:pPr algn="ctr" rtl="0">
            <a:defRPr/>
          </a:pPr>
          <a:endParaRPr lang="en-US" sz="900" b="0" i="0" u="none" strike="noStrike" baseline="0">
            <a:solidFill>
              <a:sysClr val="windowText" lastClr="000000">
                <a:lumMod val="65000"/>
                <a:lumOff val="35000"/>
              </a:sysClr>
            </a:solidFill>
            <a:latin typeface="Calibri" panose="020F0502020204030204"/>
          </a:endParaRPr>
        </a:p>
      </cx:txPr>
    </cx:legend>
  </cx:chart>
</cx:chartSpace>
</file>

<file path=xl/charts/chartEx4.xml><?xml version="1.0" encoding="utf-8"?>
<cx:chartSpace xmlns:a="http://schemas.openxmlformats.org/drawingml/2006/main" xmlns:r="http://schemas.openxmlformats.org/officeDocument/2006/relationships" xmlns:cx="http://schemas.microsoft.com/office/drawing/2014/chartex">
  <cx:chartData>
    <cx:data id="0"/>
  </cx:chartData>
  <cx:chart>
    <cx:plotArea>
      <cx:plotAreaRegion>
        <cx:series layoutId="boxWhisker" uniqueId="{C4E6EC72-5123-46BF-861E-A4EB9A90F024}">
          <cx:tx>
            <cx:txData>
              <cx:f/>
              <cx:v>v max</cx:v>
            </cx:txData>
          </cx:tx>
          <cx:spPr>
            <a:solidFill>
              <a:schemeClr val="bg1">
                <a:lumMod val="85000"/>
              </a:schemeClr>
            </a:solidFill>
          </cx:spPr>
          <cx:dataId val="0"/>
          <cx:layoutPr>
            <cx:statistics quartileMethod="exclusive"/>
          </cx:layoutPr>
        </cx:series>
      </cx:plotAreaRegion>
      <cx:axis id="0">
        <cx:catScaling gapWidth="1"/>
        <cx:tickLabels/>
      </cx:axis>
      <cx:axis id="1">
        <cx:valScaling max="4"/>
        <cx:majorGridlines/>
        <cx:tickLabels/>
      </cx:axis>
    </cx:plotArea>
    <cx:legend pos="b" align="ctr" overlay="0"/>
  </cx:chart>
</cx:chartSpace>
</file>

<file path=xl/charts/chartEx5.xml><?xml version="1.0" encoding="utf-8"?>
<cx:chartSpace xmlns:a="http://schemas.openxmlformats.org/drawingml/2006/main" xmlns:r="http://schemas.openxmlformats.org/officeDocument/2006/relationships" xmlns:cx="http://schemas.microsoft.com/office/drawing/2014/chartex">
  <cx:chartData>
    <cx:data id="0"/>
  </cx:chartData>
  <cx:chart>
    <cx:plotArea>
      <cx:plotAreaRegion>
        <cx:series layoutId="boxWhisker" uniqueId="{8DA13E71-2C45-4B09-AC97-D6A9ACA2B47B}">
          <cx:tx>
            <cx:txData>
              <cx:f/>
              <cx:v>v points</cx:v>
            </cx:txData>
          </cx:tx>
          <cx:spPr>
            <a:solidFill>
              <a:schemeClr val="bg1">
                <a:lumMod val="85000"/>
              </a:schemeClr>
            </a:solidFill>
          </cx:spPr>
          <cx:dataId val="0"/>
          <cx:layoutPr>
            <cx:statistics quartileMethod="exclusive"/>
          </cx:layoutPr>
        </cx:series>
      </cx:plotAreaRegion>
      <cx:axis id="0">
        <cx:catScaling gapWidth="1"/>
        <cx:tickLabels/>
      </cx:axis>
      <cx:axis id="1">
        <cx:valScaling max="4"/>
        <cx:majorGridlines/>
        <cx:tickLabels/>
      </cx:axis>
    </cx:plotArea>
    <cx:legend pos="b" align="ctr" overlay="0"/>
  </cx:chart>
</cx:chartSpace>
</file>

<file path=xl/charts/chartEx6.xml><?xml version="1.0" encoding="utf-8"?>
<cx:chartSpace xmlns:a="http://schemas.openxmlformats.org/drawingml/2006/main" xmlns:r="http://schemas.openxmlformats.org/officeDocument/2006/relationships" xmlns:cx="http://schemas.microsoft.com/office/drawing/2014/chartex">
  <cx:chartData>
    <cx:data id="0"/>
  </cx:chartData>
  <cx:chart>
    <cx:plotArea>
      <cx:plotAreaRegion>
        <cx:series layoutId="boxWhisker" uniqueId="{2491CD73-8B42-427A-85E1-7A2A44FFDC7D}">
          <cx:tx>
            <cx:txData>
              <cx:f/>
              <cx:v>v  Darcy</cx:v>
            </cx:txData>
          </cx:tx>
          <cx:spPr>
            <a:solidFill>
              <a:schemeClr val="bg1">
                <a:lumMod val="85000"/>
              </a:schemeClr>
            </a:solidFill>
          </cx:spPr>
          <cx:dataId val="0"/>
          <cx:layoutPr>
            <cx:statistics quartileMethod="exclusive"/>
          </cx:layoutPr>
        </cx:series>
      </cx:plotAreaRegion>
      <cx:axis id="0">
        <cx:catScaling gapWidth="1"/>
        <cx:tickLabels/>
      </cx:axis>
      <cx:axis id="1">
        <cx:valScaling max="4"/>
        <cx:majorGridlines/>
        <cx:tickLabels/>
      </cx:axis>
    </cx:plotArea>
    <cx:legend pos="b" align="ctr" overlay="0"/>
  </cx:chart>
</cx:chartSpace>
</file>

<file path=xl/charts/chartEx7.xml><?xml version="1.0" encoding="utf-8"?>
<cx:chartSpace xmlns:a="http://schemas.openxmlformats.org/drawingml/2006/main" xmlns:r="http://schemas.openxmlformats.org/officeDocument/2006/relationships" xmlns:cx="http://schemas.microsoft.com/office/drawing/2014/chartex">
  <cx:chartData>
    <cx:data id="0"/>
  </cx:chartData>
  <cx:chart>
    <cx:plotArea>
      <cx:plotAreaRegion>
        <cx:series layoutId="boxWhisker" uniqueId="{72C69241-328B-45C5-96C9-57D20E5C61FC}">
          <cx:tx>
            <cx:txData>
              <cx:f/>
              <cx:v>dir Darcy</cx:v>
            </cx:txData>
          </cx:tx>
          <cx:spPr>
            <a:solidFill>
              <a:schemeClr val="bg1">
                <a:lumMod val="85000"/>
              </a:schemeClr>
            </a:solidFill>
          </cx:spPr>
          <cx:dataId val="0"/>
          <cx:layoutPr>
            <cx:statistics quartileMethod="exclusive"/>
          </cx:layoutPr>
        </cx:series>
      </cx:plotAreaRegion>
      <cx:axis id="0">
        <cx:catScaling gapWidth="1"/>
        <cx:tickLabels/>
      </cx:axis>
      <cx:axis id="1">
        <cx:valScaling max="140"/>
        <cx:majorGridlines/>
        <cx:tickLabels/>
      </cx:axis>
    </cx:plotArea>
    <cx:legend pos="b" align="ctr" overlay="0">
      <cx:spPr>
        <a:noFill/>
      </cx:spPr>
    </cx:legend>
  </cx:chart>
</cx:chartSpace>
</file>

<file path=xl/charts/chartEx8.xml><?xml version="1.0" encoding="utf-8"?>
<cx:chartSpace xmlns:a="http://schemas.openxmlformats.org/drawingml/2006/main" xmlns:r="http://schemas.openxmlformats.org/officeDocument/2006/relationships" xmlns:cx="http://schemas.microsoft.com/office/drawing/2014/chartex">
  <cx:chartData>
    <cx:data id="0"/>
  </cx:chartData>
  <cx:chart>
    <cx:plotArea>
      <cx:plotAreaRegion>
        <cx:series layoutId="boxWhisker" uniqueId="{7636F761-F5F5-4C01-9D78-5D65E3A0EDFD}">
          <cx:tx>
            <cx:txData>
              <cx:f/>
              <cx:v>dir points</cx:v>
            </cx:txData>
          </cx:tx>
          <cx:spPr>
            <a:solidFill>
              <a:schemeClr val="bg1">
                <a:lumMod val="85000"/>
              </a:schemeClr>
            </a:solidFill>
          </cx:spPr>
          <cx:dataId val="0"/>
          <cx:layoutPr>
            <cx:statistics quartileMethod="exclusive"/>
          </cx:layoutPr>
        </cx:series>
      </cx:plotAreaRegion>
      <cx:axis id="0">
        <cx:catScaling gapWidth="1"/>
        <cx:tickLabels/>
      </cx:axis>
      <cx:axis id="1">
        <cx:valScaling max="140"/>
        <cx:majorGridlines/>
        <cx:tickLabels/>
      </cx:axis>
    </cx:plotArea>
    <cx:legend pos="b" align="ctr" overlay="0"/>
  </cx:chart>
</cx:chartSpace>
</file>

<file path=xl/charts/chartEx9.xml><?xml version="1.0" encoding="utf-8"?>
<cx:chartSpace xmlns:a="http://schemas.openxmlformats.org/drawingml/2006/main" xmlns:r="http://schemas.openxmlformats.org/officeDocument/2006/relationships" xmlns:cx="http://schemas.microsoft.com/office/drawing/2014/chartex">
  <cx:chartData>
    <cx:data id="0"/>
  </cx:chartData>
  <cx:chart>
    <cx:plotArea>
      <cx:plotAreaRegion>
        <cx:series layoutId="boxWhisker" uniqueId="{E2922327-617B-46DE-9F8E-A5230609607F}">
          <cx:tx>
            <cx:txData>
              <cx:f/>
              <cx:v>max D angle</cx:v>
            </cx:txData>
          </cx:tx>
          <cx:spPr>
            <a:solidFill>
              <a:schemeClr val="bg1">
                <a:lumMod val="85000"/>
              </a:schemeClr>
            </a:solidFill>
          </cx:spPr>
          <cx:dataId val="0"/>
          <cx:layoutPr>
            <cx:statistics quartileMethod="exclusive"/>
          </cx:layoutPr>
        </cx:series>
      </cx:plotAreaRegion>
      <cx:axis id="0">
        <cx:catScaling gapWidth="1"/>
        <cx:tickLabels/>
      </cx:axis>
      <cx:axis id="1">
        <cx:valScaling/>
        <cx:majorGridlines/>
        <cx:tickLabels/>
      </cx:axis>
    </cx:plotArea>
    <cx:legend pos="b" align="ctr" overlay="0">
      <cx:txPr>
        <a:bodyPr spcFirstLastPara="1" vertOverflow="ellipsis" horzOverflow="overflow" wrap="square" lIns="0" tIns="0" rIns="0" bIns="0" anchor="ctr" anchorCtr="1"/>
        <a:lstStyle/>
        <a:p>
          <a:pPr algn="ctr" rtl="0">
            <a:defRPr/>
          </a:pPr>
          <a:endParaRPr lang="en-US" sz="900" b="0" i="0" u="none" strike="noStrike" baseline="0">
            <a:solidFill>
              <a:sysClr val="windowText" lastClr="000000">
                <a:lumMod val="65000"/>
                <a:lumOff val="35000"/>
              </a:sysClr>
            </a:solidFill>
            <a:latin typeface="Calibri" panose="020F0502020204030204"/>
          </a:endParaRPr>
        </a:p>
      </cx:txPr>
    </cx:legend>
  </cx:chart>
</cx: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40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tx1"/>
    </cs:fontRef>
    <cs:spPr>
      <a:solidFill>
        <a:schemeClr val="phClr"/>
      </a:solidFill>
      <a:ln>
        <a:solidFill>
          <a:schemeClr val="phClr"/>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10.xml><?xml version="1.0" encoding="utf-8"?>
<cs:chartStyle xmlns:cs="http://schemas.microsoft.com/office/drawing/2012/chartStyle" xmlns:a="http://schemas.openxmlformats.org/drawingml/2006/main" id="40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tx1"/>
    </cs:fontRef>
    <cs:spPr>
      <a:solidFill>
        <a:schemeClr val="phClr"/>
      </a:solidFill>
      <a:ln>
        <a:solidFill>
          <a:schemeClr val="phClr"/>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11.xml><?xml version="1.0" encoding="utf-8"?>
<cs:chartStyle xmlns:cs="http://schemas.microsoft.com/office/drawing/2012/chartStyle" xmlns:a="http://schemas.openxmlformats.org/drawingml/2006/main" id="40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tx1"/>
    </cs:fontRef>
    <cs:spPr>
      <a:solidFill>
        <a:schemeClr val="phClr"/>
      </a:solidFill>
      <a:ln>
        <a:solidFill>
          <a:schemeClr val="phClr"/>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12.xml><?xml version="1.0" encoding="utf-8"?>
<cs:chartStyle xmlns:cs="http://schemas.microsoft.com/office/drawing/2012/chartStyle" xmlns:a="http://schemas.openxmlformats.org/drawingml/2006/main" id="40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tx1"/>
    </cs:fontRef>
    <cs:spPr>
      <a:solidFill>
        <a:schemeClr val="phClr"/>
      </a:solidFill>
      <a:ln>
        <a:solidFill>
          <a:schemeClr val="phClr"/>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13.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40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tx1"/>
    </cs:fontRef>
    <cs:spPr>
      <a:solidFill>
        <a:schemeClr val="phClr"/>
      </a:solidFill>
      <a:ln>
        <a:solidFill>
          <a:schemeClr val="phClr"/>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3.xml><?xml version="1.0" encoding="utf-8"?>
<cs:chartStyle xmlns:cs="http://schemas.microsoft.com/office/drawing/2012/chartStyle" xmlns:a="http://schemas.openxmlformats.org/drawingml/2006/main" id="40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tx1"/>
    </cs:fontRef>
    <cs:spPr>
      <a:solidFill>
        <a:schemeClr val="phClr"/>
      </a:solidFill>
      <a:ln>
        <a:solidFill>
          <a:schemeClr val="phClr"/>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4.xml><?xml version="1.0" encoding="utf-8"?>
<cs:chartStyle xmlns:cs="http://schemas.microsoft.com/office/drawing/2012/chartStyle" xmlns:a="http://schemas.openxmlformats.org/drawingml/2006/main" id="40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tx1"/>
    </cs:fontRef>
    <cs:spPr>
      <a:solidFill>
        <a:schemeClr val="phClr"/>
      </a:solidFill>
      <a:ln>
        <a:solidFill>
          <a:schemeClr val="phClr"/>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40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tx1"/>
    </cs:fontRef>
    <cs:spPr>
      <a:solidFill>
        <a:schemeClr val="phClr"/>
      </a:solidFill>
      <a:ln>
        <a:solidFill>
          <a:schemeClr val="phClr"/>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40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tx1"/>
    </cs:fontRef>
    <cs:spPr>
      <a:solidFill>
        <a:schemeClr val="phClr"/>
      </a:solidFill>
      <a:ln>
        <a:solidFill>
          <a:schemeClr val="phClr"/>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7.xml><?xml version="1.0" encoding="utf-8"?>
<cs:chartStyle xmlns:cs="http://schemas.microsoft.com/office/drawing/2012/chartStyle" xmlns:a="http://schemas.openxmlformats.org/drawingml/2006/main" id="40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tx1"/>
    </cs:fontRef>
    <cs:spPr>
      <a:solidFill>
        <a:schemeClr val="phClr"/>
      </a:solidFill>
      <a:ln>
        <a:solidFill>
          <a:schemeClr val="phClr"/>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8.xml><?xml version="1.0" encoding="utf-8"?>
<cs:chartStyle xmlns:cs="http://schemas.microsoft.com/office/drawing/2012/chartStyle" xmlns:a="http://schemas.openxmlformats.org/drawingml/2006/main" id="40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tx1"/>
    </cs:fontRef>
    <cs:spPr>
      <a:solidFill>
        <a:schemeClr val="phClr"/>
      </a:solidFill>
      <a:ln>
        <a:solidFill>
          <a:schemeClr val="phClr"/>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9.xml><?xml version="1.0" encoding="utf-8"?>
<cs:chartStyle xmlns:cs="http://schemas.microsoft.com/office/drawing/2012/chartStyle" xmlns:a="http://schemas.openxmlformats.org/drawingml/2006/main" id="40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tx1"/>
    </cs:fontRef>
    <cs:spPr>
      <a:solidFill>
        <a:schemeClr val="phClr"/>
      </a:solidFill>
      <a:ln>
        <a:solidFill>
          <a:schemeClr val="phClr"/>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trlProps/ctrlProp1.xml><?xml version="1.0" encoding="utf-8"?>
<formControlPr xmlns="http://schemas.microsoft.com/office/spreadsheetml/2009/9/main" objectType="Radio" firstButton="1" lockText="1" noThreeD="1"/>
</file>

<file path=xl/ctrlProps/ctrlProp10.xml><?xml version="1.0" encoding="utf-8"?>
<formControlPr xmlns="http://schemas.microsoft.com/office/spreadsheetml/2009/9/main" objectType="Button" lockText="1"/>
</file>

<file path=xl/ctrlProps/ctrlProp11.xml><?xml version="1.0" encoding="utf-8"?>
<formControlPr xmlns="http://schemas.microsoft.com/office/spreadsheetml/2009/9/main" objectType="Button" lockText="1"/>
</file>

<file path=xl/ctrlProps/ctrlProp12.xml><?xml version="1.0" encoding="utf-8"?>
<formControlPr xmlns="http://schemas.microsoft.com/office/spreadsheetml/2009/9/main" objectType="Button" lockText="1"/>
</file>

<file path=xl/ctrlProps/ctrlProp2.xml><?xml version="1.0" encoding="utf-8"?>
<formControlPr xmlns="http://schemas.microsoft.com/office/spreadsheetml/2009/9/main" objectType="Label" lockText="1"/>
</file>

<file path=xl/ctrlProps/ctrlProp3.xml><?xml version="1.0" encoding="utf-8"?>
<formControlPr xmlns="http://schemas.microsoft.com/office/spreadsheetml/2009/9/main" objectType="Radio" checked="Checked" lockText="1" noThreeD="1"/>
</file>

<file path=xl/ctrlProps/ctrlProp4.xml><?xml version="1.0" encoding="utf-8"?>
<formControlPr xmlns="http://schemas.microsoft.com/office/spreadsheetml/2009/9/main" objectType="Label" lockText="1"/>
</file>

<file path=xl/ctrlProps/ctrlProp5.xml><?xml version="1.0" encoding="utf-8"?>
<formControlPr xmlns="http://schemas.microsoft.com/office/spreadsheetml/2009/9/main" objectType="Label" lockText="1"/>
</file>

<file path=xl/ctrlProps/ctrlProp6.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ctrlProps/ctrlProp9.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13" Type="http://schemas.openxmlformats.org/officeDocument/2006/relationships/image" Target="../media/image13.png"/><Relationship Id="rId18" Type="http://schemas.microsoft.com/office/2014/relationships/chartEx" Target="../charts/chartEx4.xml"/><Relationship Id="rId26" Type="http://schemas.microsoft.com/office/2014/relationships/chartEx" Target="../charts/chartEx12.xml"/><Relationship Id="rId3" Type="http://schemas.openxmlformats.org/officeDocument/2006/relationships/image" Target="../media/image3.png"/><Relationship Id="rId21" Type="http://schemas.microsoft.com/office/2014/relationships/chartEx" Target="../charts/chartEx7.xml"/><Relationship Id="rId34" Type="http://schemas.openxmlformats.org/officeDocument/2006/relationships/image" Target="../media/image22.png"/><Relationship Id="rId7" Type="http://schemas.openxmlformats.org/officeDocument/2006/relationships/image" Target="../media/image7.png"/><Relationship Id="rId12" Type="http://schemas.openxmlformats.org/officeDocument/2006/relationships/image" Target="../media/image12.png"/><Relationship Id="rId17" Type="http://schemas.microsoft.com/office/2014/relationships/chartEx" Target="../charts/chartEx3.xml"/><Relationship Id="rId25" Type="http://schemas.microsoft.com/office/2014/relationships/chartEx" Target="../charts/chartEx11.xml"/><Relationship Id="rId33" Type="http://schemas.openxmlformats.org/officeDocument/2006/relationships/image" Target="../media/image21.png"/><Relationship Id="rId2" Type="http://schemas.openxmlformats.org/officeDocument/2006/relationships/image" Target="../media/image2.png"/><Relationship Id="rId16" Type="http://schemas.microsoft.com/office/2014/relationships/chartEx" Target="../charts/chartEx2.xml"/><Relationship Id="rId20" Type="http://schemas.microsoft.com/office/2014/relationships/chartEx" Target="../charts/chartEx6.xml"/><Relationship Id="rId29" Type="http://schemas.openxmlformats.org/officeDocument/2006/relationships/image" Target="../media/image17.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24" Type="http://schemas.microsoft.com/office/2014/relationships/chartEx" Target="../charts/chartEx10.xml"/><Relationship Id="rId32" Type="http://schemas.openxmlformats.org/officeDocument/2006/relationships/image" Target="../media/image20.png"/><Relationship Id="rId5" Type="http://schemas.openxmlformats.org/officeDocument/2006/relationships/image" Target="../media/image5.png"/><Relationship Id="rId15" Type="http://schemas.microsoft.com/office/2014/relationships/chartEx" Target="../charts/chartEx1.xml"/><Relationship Id="rId23" Type="http://schemas.microsoft.com/office/2014/relationships/chartEx" Target="../charts/chartEx9.xml"/><Relationship Id="rId28" Type="http://schemas.openxmlformats.org/officeDocument/2006/relationships/image" Target="../media/image16.png"/><Relationship Id="rId10" Type="http://schemas.openxmlformats.org/officeDocument/2006/relationships/image" Target="../media/image10.png"/><Relationship Id="rId19" Type="http://schemas.microsoft.com/office/2014/relationships/chartEx" Target="../charts/chartEx5.xml"/><Relationship Id="rId31" Type="http://schemas.openxmlformats.org/officeDocument/2006/relationships/image" Target="../media/image19.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microsoft.com/office/2014/relationships/chartEx" Target="../charts/chartEx8.xml"/><Relationship Id="rId27" Type="http://schemas.openxmlformats.org/officeDocument/2006/relationships/image" Target="../media/image15.emf"/><Relationship Id="rId30" Type="http://schemas.openxmlformats.org/officeDocument/2006/relationships/image" Target="../media/image18.png"/><Relationship Id="rId35" Type="http://schemas.openxmlformats.org/officeDocument/2006/relationships/image" Target="../media/image23.png"/><Relationship Id="rId8" Type="http://schemas.openxmlformats.org/officeDocument/2006/relationships/image" Target="../media/image8.png"/></Relationships>
</file>

<file path=xl/drawings/_rels/drawing2.xml.rels><?xml version="1.0" encoding="UTF-8" standalone="yes"?>
<Relationships xmlns="http://schemas.openxmlformats.org/package/2006/relationships"><Relationship Id="rId1" Type="http://schemas.openxmlformats.org/officeDocument/2006/relationships/image" Target="../media/image24.png"/></Relationships>
</file>

<file path=xl/drawings/_rels/drawing3.xml.rels><?xml version="1.0" encoding="UTF-8" standalone="yes"?>
<Relationships xmlns="http://schemas.openxmlformats.org/package/2006/relationships"><Relationship Id="rId3" Type="http://schemas.openxmlformats.org/officeDocument/2006/relationships/image" Target="../media/image26.png"/><Relationship Id="rId2" Type="http://schemas.openxmlformats.org/officeDocument/2006/relationships/image" Target="../media/image25.png"/><Relationship Id="rId1" Type="http://schemas.openxmlformats.org/officeDocument/2006/relationships/image" Target="../media/image19.png"/></Relationships>
</file>

<file path=xl/drawings/_rels/drawing4.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image" Target="../media/image27.png"/><Relationship Id="rId1" Type="http://schemas.openxmlformats.org/officeDocument/2006/relationships/chart" Target="../charts/chart1.xml"/></Relationships>
</file>

<file path=xl/drawings/_rels/drawing6.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chart" Target="../charts/chart3.xml"/><Relationship Id="rId1" Type="http://schemas.openxmlformats.org/officeDocument/2006/relationships/image" Target="../media/image28.png"/><Relationship Id="rId5" Type="http://schemas.openxmlformats.org/officeDocument/2006/relationships/chart" Target="../charts/chart6.xml"/><Relationship Id="rId4"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editAs="oneCell">
    <xdr:from>
      <xdr:col>15</xdr:col>
      <xdr:colOff>372711</xdr:colOff>
      <xdr:row>2</xdr:row>
      <xdr:rowOff>152400</xdr:rowOff>
    </xdr:from>
    <xdr:to>
      <xdr:col>18</xdr:col>
      <xdr:colOff>360412</xdr:colOff>
      <xdr:row>13</xdr:row>
      <xdr:rowOff>95603</xdr:rowOff>
    </xdr:to>
    <xdr:pic>
      <xdr:nvPicPr>
        <xdr:cNvPr id="67" name="Picture 66">
          <a:extLst>
            <a:ext uri="{FF2B5EF4-FFF2-40B4-BE49-F238E27FC236}">
              <a16:creationId xmlns:a16="http://schemas.microsoft.com/office/drawing/2014/main" id="{00000000-0008-0000-0000-000043000000}"/>
            </a:ext>
          </a:extLst>
        </xdr:cNvPr>
        <xdr:cNvPicPr>
          <a:picLocks noChangeAspect="1"/>
        </xdr:cNvPicPr>
      </xdr:nvPicPr>
      <xdr:blipFill>
        <a:blip xmlns:r="http://schemas.openxmlformats.org/officeDocument/2006/relationships" r:embed="rId1"/>
        <a:stretch>
          <a:fillRect/>
        </a:stretch>
      </xdr:blipFill>
      <xdr:spPr>
        <a:xfrm>
          <a:off x="9516711" y="514350"/>
          <a:ext cx="2035576" cy="1937738"/>
        </a:xfrm>
        <a:prstGeom prst="rect">
          <a:avLst/>
        </a:prstGeom>
      </xdr:spPr>
    </xdr:pic>
    <xdr:clientData/>
  </xdr:twoCellAnchor>
  <xdr:twoCellAnchor>
    <xdr:from>
      <xdr:col>0</xdr:col>
      <xdr:colOff>314325</xdr:colOff>
      <xdr:row>2</xdr:row>
      <xdr:rowOff>154305</xdr:rowOff>
    </xdr:from>
    <xdr:to>
      <xdr:col>15</xdr:col>
      <xdr:colOff>146685</xdr:colOff>
      <xdr:row>7</xdr:row>
      <xdr:rowOff>9525</xdr:rowOff>
    </xdr:to>
    <xdr:sp macro="" textlink="">
      <xdr:nvSpPr>
        <xdr:cNvPr id="68" name="TextBox 67">
          <a:extLst>
            <a:ext uri="{FF2B5EF4-FFF2-40B4-BE49-F238E27FC236}">
              <a16:creationId xmlns:a16="http://schemas.microsoft.com/office/drawing/2014/main" id="{00000000-0008-0000-0000-000044000000}"/>
            </a:ext>
          </a:extLst>
        </xdr:cNvPr>
        <xdr:cNvSpPr txBox="1"/>
      </xdr:nvSpPr>
      <xdr:spPr>
        <a:xfrm>
          <a:off x="314325" y="516255"/>
          <a:ext cx="8976360" cy="76009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4400"/>
            <a:t>Groundwater Velocity Questions</a:t>
          </a:r>
        </a:p>
        <a:p>
          <a:pPr algn="ctr"/>
          <a:endParaRPr lang="en-US" sz="4400"/>
        </a:p>
        <a:p>
          <a:pPr algn="ctr"/>
          <a:endParaRPr lang="en-US" sz="4400"/>
        </a:p>
      </xdr:txBody>
    </xdr:sp>
    <xdr:clientData/>
  </xdr:twoCellAnchor>
  <xdr:twoCellAnchor>
    <xdr:from>
      <xdr:col>1</xdr:col>
      <xdr:colOff>114299</xdr:colOff>
      <xdr:row>15</xdr:row>
      <xdr:rowOff>135257</xdr:rowOff>
    </xdr:from>
    <xdr:to>
      <xdr:col>18</xdr:col>
      <xdr:colOff>345281</xdr:colOff>
      <xdr:row>23</xdr:row>
      <xdr:rowOff>23813</xdr:rowOff>
    </xdr:to>
    <xdr:sp macro="" textlink="">
      <xdr:nvSpPr>
        <xdr:cNvPr id="70" name="TextBox 69">
          <a:extLst>
            <a:ext uri="{FF2B5EF4-FFF2-40B4-BE49-F238E27FC236}">
              <a16:creationId xmlns:a16="http://schemas.microsoft.com/office/drawing/2014/main" id="{00000000-0008-0000-0000-000046000000}"/>
            </a:ext>
          </a:extLst>
        </xdr:cNvPr>
        <xdr:cNvSpPr txBox="1"/>
      </xdr:nvSpPr>
      <xdr:spPr>
        <a:xfrm>
          <a:off x="721518" y="2814163"/>
          <a:ext cx="10768013" cy="131730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Open the spreadsheet “GWP_Velocity_Exercises.xlsm” and click on the tab for 'Exercise 1'. Consider the simplified porous medium shown. Just as aquifers composed of sediment grains are imperfectly packed, this cartoon displays empty spaces between the grains (blue in Figure Exercise 1a). In the spreadsheet, drag the individual grains from the 'real' porous medium to the empty vessel illustrated in Figure Exercise 1‑1. Stack the grains with no space between them (that is, finish the process started in Figure Exercise 1‑1c). Assume that the area of each grain is 4 square units.</a:t>
          </a:r>
        </a:p>
        <a:p>
          <a:endParaRPr lang="en-US" sz="1100" baseline="0"/>
        </a:p>
        <a:p>
          <a:r>
            <a:rPr lang="en-US" sz="1100" b="1" i="1" baseline="0"/>
            <a:t>What is the fraction of open space to total space, </a:t>
          </a:r>
          <a:r>
            <a:rPr lang="en-US" sz="1100" b="1" i="0" baseline="0"/>
            <a:t>i.e</a:t>
          </a:r>
          <a:r>
            <a:rPr lang="en-US" sz="1100" b="1" i="1" baseline="0"/>
            <a:t>., the total porosity,  in the porous medium?</a:t>
          </a:r>
          <a:endParaRPr lang="en-US" sz="1100" b="1" i="1"/>
        </a:p>
      </xdr:txBody>
    </xdr:sp>
    <xdr:clientData/>
  </xdr:twoCellAnchor>
  <xdr:twoCellAnchor>
    <xdr:from>
      <xdr:col>0</xdr:col>
      <xdr:colOff>593407</xdr:colOff>
      <xdr:row>35</xdr:row>
      <xdr:rowOff>136209</xdr:rowOff>
    </xdr:from>
    <xdr:to>
      <xdr:col>18</xdr:col>
      <xdr:colOff>468154</xdr:colOff>
      <xdr:row>46</xdr:row>
      <xdr:rowOff>11906</xdr:rowOff>
    </xdr:to>
    <xdr:sp macro="" textlink="">
      <xdr:nvSpPr>
        <xdr:cNvPr id="78" name="TextBox 77">
          <a:extLst>
            <a:ext uri="{FF2B5EF4-FFF2-40B4-BE49-F238E27FC236}">
              <a16:creationId xmlns:a16="http://schemas.microsoft.com/office/drawing/2014/main" id="{00000000-0008-0000-0000-00004E000000}"/>
            </a:ext>
          </a:extLst>
        </xdr:cNvPr>
        <xdr:cNvSpPr txBox="1"/>
      </xdr:nvSpPr>
      <xdr:spPr>
        <a:xfrm>
          <a:off x="593407" y="6386990"/>
          <a:ext cx="11018997" cy="184022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Now, scroll down in the spreadsheet to look at the porous medium with ovate grains.  on row 24. Each of these grains has the same area as the square grains in question 1 of Exercise Set 1.</a:t>
          </a:r>
        </a:p>
        <a:p>
          <a:endParaRPr lang="en-US" sz="1100" baseline="0"/>
        </a:p>
        <a:p>
          <a:r>
            <a:rPr lang="en-US" sz="1100" b="1" i="1" baseline="0"/>
            <a:t>What is the total porosity for this medium?  Justify your answer on a purely qualitative argument (no calculations).</a:t>
          </a:r>
        </a:p>
        <a:p>
          <a:endParaRPr lang="en-US" sz="1100" b="1" i="1" baseline="0"/>
        </a:p>
        <a:p>
          <a:r>
            <a:rPr lang="en-US" sz="1100" b="0" i="0" baseline="0"/>
            <a:t>Ovate grains can isolate pockets of the 'aquifer' space - </a:t>
          </a:r>
          <a:r>
            <a:rPr lang="en-US" sz="1100" b="0" i="1" baseline="0"/>
            <a:t>i.e</a:t>
          </a:r>
          <a:r>
            <a:rPr lang="en-US" sz="1100" b="0" i="0" baseline="0"/>
            <a:t>., pores.  Count the number of isolated pores.  For the purposes of this exercise, allow single isolated pores or pairs of pores in isolation to constitute 'dead end' pores.  Three or more connected pores do not represent dead-ends.  It might help the process to color the dead end pores (Figure 4). </a:t>
          </a:r>
        </a:p>
        <a:p>
          <a:endParaRPr lang="en-US" sz="1100" b="0" i="0" baseline="0"/>
        </a:p>
        <a:p>
          <a:r>
            <a:rPr lang="en-US" sz="1100" b="1" i="1" baseline="0"/>
            <a:t>Assuming each pore has an area of 1 square unit, subtract the area of dead-end pores from the total open space area and recalculate the porosity.  </a:t>
          </a:r>
        </a:p>
        <a:p>
          <a:endParaRPr lang="en-US" sz="1100" b="0" i="0" baseline="0"/>
        </a:p>
        <a:p>
          <a:r>
            <a:rPr lang="en-US" sz="1100" b="0" i="0" baseline="0"/>
            <a:t>This recalculated porosity is called the </a:t>
          </a:r>
          <a:r>
            <a:rPr lang="en-US" sz="1100" b="0" i="1" baseline="0"/>
            <a:t>effective porosity</a:t>
          </a:r>
          <a:r>
            <a:rPr lang="en-US" sz="1100" b="0" i="0" baseline="0"/>
            <a:t> since it represents the porosity capable to transmitting water.</a:t>
          </a:r>
          <a:endParaRPr lang="en-US" sz="1100" b="0" i="0"/>
        </a:p>
      </xdr:txBody>
    </xdr:sp>
    <xdr:clientData/>
  </xdr:twoCellAnchor>
  <xdr:twoCellAnchor editAs="oneCell">
    <xdr:from>
      <xdr:col>4</xdr:col>
      <xdr:colOff>311100</xdr:colOff>
      <xdr:row>47</xdr:row>
      <xdr:rowOff>0</xdr:rowOff>
    </xdr:from>
    <xdr:to>
      <xdr:col>6</xdr:col>
      <xdr:colOff>209548</xdr:colOff>
      <xdr:row>52</xdr:row>
      <xdr:rowOff>167733</xdr:rowOff>
    </xdr:to>
    <xdr:pic>
      <xdr:nvPicPr>
        <xdr:cNvPr id="79" name="Picture 78">
          <a:extLst>
            <a:ext uri="{FF2B5EF4-FFF2-40B4-BE49-F238E27FC236}">
              <a16:creationId xmlns:a16="http://schemas.microsoft.com/office/drawing/2014/main" id="{00000000-0008-0000-0000-00004F000000}"/>
            </a:ext>
          </a:extLst>
        </xdr:cNvPr>
        <xdr:cNvPicPr>
          <a:picLocks noChangeAspect="1"/>
        </xdr:cNvPicPr>
      </xdr:nvPicPr>
      <xdr:blipFill>
        <a:blip xmlns:r="http://schemas.openxmlformats.org/officeDocument/2006/relationships" r:embed="rId2"/>
        <a:stretch>
          <a:fillRect/>
        </a:stretch>
      </xdr:blipFill>
      <xdr:spPr>
        <a:xfrm>
          <a:off x="8235900" y="4699635"/>
          <a:ext cx="1113839" cy="1071180"/>
        </a:xfrm>
        <a:prstGeom prst="rect">
          <a:avLst/>
        </a:prstGeom>
      </xdr:spPr>
    </xdr:pic>
    <xdr:clientData/>
  </xdr:twoCellAnchor>
  <xdr:twoCellAnchor>
    <xdr:from>
      <xdr:col>1</xdr:col>
      <xdr:colOff>15240</xdr:colOff>
      <xdr:row>58</xdr:row>
      <xdr:rowOff>15240</xdr:rowOff>
    </xdr:from>
    <xdr:to>
      <xdr:col>18</xdr:col>
      <xdr:colOff>416719</xdr:colOff>
      <xdr:row>64</xdr:row>
      <xdr:rowOff>0</xdr:rowOff>
    </xdr:to>
    <xdr:sp macro="" textlink="">
      <xdr:nvSpPr>
        <xdr:cNvPr id="80" name="TextBox 79">
          <a:extLst>
            <a:ext uri="{FF2B5EF4-FFF2-40B4-BE49-F238E27FC236}">
              <a16:creationId xmlns:a16="http://schemas.microsoft.com/office/drawing/2014/main" id="{00000000-0008-0000-0000-000050000000}"/>
            </a:ext>
          </a:extLst>
        </xdr:cNvPr>
        <xdr:cNvSpPr txBox="1"/>
      </xdr:nvSpPr>
      <xdr:spPr>
        <a:xfrm>
          <a:off x="622459" y="10373678"/>
          <a:ext cx="10938510" cy="105632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i="0"/>
            <a:t>Scroll further down the spreadsheet and consider the porous medium with two sizes of ovate grains</a:t>
          </a:r>
          <a:r>
            <a:rPr lang="en-US" sz="1100" b="0" i="0" baseline="0"/>
            <a:t>.  Drag all of the small grains (1 square unit each) and place them in the spaces between the large grains (4 square units each)  in the neighboring 'aquifer'.   This is analogous to  making the medium less well sorted.  </a:t>
          </a:r>
        </a:p>
        <a:p>
          <a:endParaRPr lang="en-US" sz="1100" b="0" i="0" baseline="0"/>
        </a:p>
        <a:p>
          <a:r>
            <a:rPr lang="en-US" sz="1100" b="1" i="1" baseline="0"/>
            <a:t>Recalculate the total and effective porosities with the small grains added to the porous medium.  Compare both with the answers obtained in (1) and (2) and explain the reasons for any differences.</a:t>
          </a:r>
          <a:endParaRPr lang="en-US" sz="1100" b="1" i="1"/>
        </a:p>
      </xdr:txBody>
    </xdr:sp>
    <xdr:clientData/>
  </xdr:twoCellAnchor>
  <xdr:twoCellAnchor editAs="oneCell">
    <xdr:from>
      <xdr:col>3</xdr:col>
      <xdr:colOff>518161</xdr:colOff>
      <xdr:row>65</xdr:row>
      <xdr:rowOff>91590</xdr:rowOff>
    </xdr:from>
    <xdr:to>
      <xdr:col>6</xdr:col>
      <xdr:colOff>114300</xdr:colOff>
      <xdr:row>72</xdr:row>
      <xdr:rowOff>174123</xdr:rowOff>
    </xdr:to>
    <xdr:pic>
      <xdr:nvPicPr>
        <xdr:cNvPr id="81" name="Picture 80">
          <a:extLst>
            <a:ext uri="{FF2B5EF4-FFF2-40B4-BE49-F238E27FC236}">
              <a16:creationId xmlns:a16="http://schemas.microsoft.com/office/drawing/2014/main" id="{00000000-0008-0000-0000-000051000000}"/>
            </a:ext>
          </a:extLst>
        </xdr:cNvPr>
        <xdr:cNvPicPr>
          <a:picLocks noChangeAspect="1"/>
        </xdr:cNvPicPr>
      </xdr:nvPicPr>
      <xdr:blipFill>
        <a:blip xmlns:r="http://schemas.openxmlformats.org/officeDocument/2006/relationships" r:embed="rId3"/>
        <a:stretch>
          <a:fillRect/>
        </a:stretch>
      </xdr:blipFill>
      <xdr:spPr>
        <a:xfrm>
          <a:off x="8442961" y="7511565"/>
          <a:ext cx="1424940" cy="1345548"/>
        </a:xfrm>
        <a:prstGeom prst="rect">
          <a:avLst/>
        </a:prstGeom>
      </xdr:spPr>
    </xdr:pic>
    <xdr:clientData/>
  </xdr:twoCellAnchor>
  <xdr:twoCellAnchor editAs="oneCell">
    <xdr:from>
      <xdr:col>2</xdr:col>
      <xdr:colOff>106680</xdr:colOff>
      <xdr:row>68</xdr:row>
      <xdr:rowOff>108423</xdr:rowOff>
    </xdr:from>
    <xdr:to>
      <xdr:col>3</xdr:col>
      <xdr:colOff>171653</xdr:colOff>
      <xdr:row>69</xdr:row>
      <xdr:rowOff>167711</xdr:rowOff>
    </xdr:to>
    <xdr:pic>
      <xdr:nvPicPr>
        <xdr:cNvPr id="82" name="Picture 81">
          <a:extLst>
            <a:ext uri="{FF2B5EF4-FFF2-40B4-BE49-F238E27FC236}">
              <a16:creationId xmlns:a16="http://schemas.microsoft.com/office/drawing/2014/main" id="{00000000-0008-0000-0000-000052000000}"/>
            </a:ext>
          </a:extLst>
        </xdr:cNvPr>
        <xdr:cNvPicPr>
          <a:picLocks noChangeAspect="1"/>
        </xdr:cNvPicPr>
      </xdr:nvPicPr>
      <xdr:blipFill>
        <a:blip xmlns:r="http://schemas.openxmlformats.org/officeDocument/2006/relationships" r:embed="rId4"/>
        <a:stretch>
          <a:fillRect/>
        </a:stretch>
      </xdr:blipFill>
      <xdr:spPr>
        <a:xfrm>
          <a:off x="7421880" y="8071323"/>
          <a:ext cx="670762" cy="232643"/>
        </a:xfrm>
        <a:prstGeom prst="rect">
          <a:avLst/>
        </a:prstGeom>
      </xdr:spPr>
    </xdr:pic>
    <xdr:clientData/>
  </xdr:twoCellAnchor>
  <xdr:twoCellAnchor editAs="oneCell">
    <xdr:from>
      <xdr:col>7</xdr:col>
      <xdr:colOff>205740</xdr:colOff>
      <xdr:row>67</xdr:row>
      <xdr:rowOff>47316</xdr:rowOff>
    </xdr:from>
    <xdr:to>
      <xdr:col>8</xdr:col>
      <xdr:colOff>208247</xdr:colOff>
      <xdr:row>70</xdr:row>
      <xdr:rowOff>131580</xdr:rowOff>
    </xdr:to>
    <xdr:pic>
      <xdr:nvPicPr>
        <xdr:cNvPr id="83" name="Picture 82">
          <a:extLst>
            <a:ext uri="{FF2B5EF4-FFF2-40B4-BE49-F238E27FC236}">
              <a16:creationId xmlns:a16="http://schemas.microsoft.com/office/drawing/2014/main" id="{00000000-0008-0000-0000-000053000000}"/>
            </a:ext>
          </a:extLst>
        </xdr:cNvPr>
        <xdr:cNvPicPr>
          <a:picLocks noChangeAspect="1"/>
        </xdr:cNvPicPr>
      </xdr:nvPicPr>
      <xdr:blipFill>
        <a:blip xmlns:r="http://schemas.openxmlformats.org/officeDocument/2006/relationships" r:embed="rId5"/>
        <a:stretch>
          <a:fillRect/>
        </a:stretch>
      </xdr:blipFill>
      <xdr:spPr>
        <a:xfrm>
          <a:off x="10568940" y="7829241"/>
          <a:ext cx="602106" cy="640524"/>
        </a:xfrm>
        <a:prstGeom prst="rect">
          <a:avLst/>
        </a:prstGeom>
      </xdr:spPr>
    </xdr:pic>
    <xdr:clientData/>
  </xdr:twoCellAnchor>
  <xdr:twoCellAnchor>
    <xdr:from>
      <xdr:col>2</xdr:col>
      <xdr:colOff>373380</xdr:colOff>
      <xdr:row>69</xdr:row>
      <xdr:rowOff>1905</xdr:rowOff>
    </xdr:from>
    <xdr:to>
      <xdr:col>5</xdr:col>
      <xdr:colOff>304800</xdr:colOff>
      <xdr:row>71</xdr:row>
      <xdr:rowOff>121920</xdr:rowOff>
    </xdr:to>
    <xdr:cxnSp macro="">
      <xdr:nvCxnSpPr>
        <xdr:cNvPr id="84" name="Straight Arrow Connector 83">
          <a:extLst>
            <a:ext uri="{FF2B5EF4-FFF2-40B4-BE49-F238E27FC236}">
              <a16:creationId xmlns:a16="http://schemas.microsoft.com/office/drawing/2014/main" id="{00000000-0008-0000-0000-000054000000}"/>
            </a:ext>
          </a:extLst>
        </xdr:cNvPr>
        <xdr:cNvCxnSpPr/>
      </xdr:nvCxnSpPr>
      <xdr:spPr>
        <a:xfrm>
          <a:off x="7688580" y="8145780"/>
          <a:ext cx="1760220" cy="481965"/>
        </a:xfrm>
        <a:prstGeom prst="straightConnector1">
          <a:avLst/>
        </a:prstGeom>
        <a:ln w="19050">
          <a:solidFill>
            <a:srgbClr val="FF0000"/>
          </a:solidFill>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6</xdr:col>
      <xdr:colOff>304800</xdr:colOff>
      <xdr:row>68</xdr:row>
      <xdr:rowOff>121920</xdr:rowOff>
    </xdr:from>
    <xdr:to>
      <xdr:col>7</xdr:col>
      <xdr:colOff>45720</xdr:colOff>
      <xdr:row>69</xdr:row>
      <xdr:rowOff>60960</xdr:rowOff>
    </xdr:to>
    <xdr:sp macro="" textlink="">
      <xdr:nvSpPr>
        <xdr:cNvPr id="85" name="Arrow: Right 84">
          <a:extLst>
            <a:ext uri="{FF2B5EF4-FFF2-40B4-BE49-F238E27FC236}">
              <a16:creationId xmlns:a16="http://schemas.microsoft.com/office/drawing/2014/main" id="{00000000-0008-0000-0000-000055000000}"/>
            </a:ext>
          </a:extLst>
        </xdr:cNvPr>
        <xdr:cNvSpPr/>
      </xdr:nvSpPr>
      <xdr:spPr>
        <a:xfrm>
          <a:off x="10058400" y="8084820"/>
          <a:ext cx="350520" cy="12001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87630</xdr:colOff>
      <xdr:row>81</xdr:row>
      <xdr:rowOff>1906</xdr:rowOff>
    </xdr:from>
    <xdr:to>
      <xdr:col>18</xdr:col>
      <xdr:colOff>396716</xdr:colOff>
      <xdr:row>104</xdr:row>
      <xdr:rowOff>0</xdr:rowOff>
    </xdr:to>
    <xdr:sp macro="" textlink="">
      <xdr:nvSpPr>
        <xdr:cNvPr id="87" name="TextBox 86">
          <a:extLst>
            <a:ext uri="{FF2B5EF4-FFF2-40B4-BE49-F238E27FC236}">
              <a16:creationId xmlns:a16="http://schemas.microsoft.com/office/drawing/2014/main" id="{00000000-0008-0000-0000-000057000000}"/>
            </a:ext>
          </a:extLst>
        </xdr:cNvPr>
        <xdr:cNvSpPr txBox="1"/>
      </xdr:nvSpPr>
      <xdr:spPr>
        <a:xfrm>
          <a:off x="694849" y="14468000"/>
          <a:ext cx="10846117" cy="46296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i="0"/>
            <a:t>Consider the conceptualized diagram of an aquifer to the right (shown</a:t>
          </a:r>
          <a:r>
            <a:rPr lang="en-US" sz="1100" b="0" i="0" baseline="0"/>
            <a:t> </a:t>
          </a:r>
          <a:r>
            <a:rPr lang="en-US" sz="1100" b="0" i="0"/>
            <a:t>in  Figure Exercise 2‑1. </a:t>
          </a:r>
          <a:r>
            <a:rPr lang="en-US" sz="1100" b="0" i="0" baseline="0"/>
            <a:t>A lucky hydrogeologist placed two wells in the ground at this site and somehow aligned them perfectly with the flow direction.  As a result, these two wells are all that are needed to estimate the Darcy flux and seepage velocity in the aquifer.</a:t>
          </a:r>
        </a:p>
        <a:p>
          <a:endParaRPr lang="en-US" sz="1100" b="0" i="0" baseline="0"/>
        </a:p>
        <a:p>
          <a:endParaRPr lang="en-US" sz="1100" b="0" i="0" baseline="0"/>
        </a:p>
        <a:p>
          <a:endParaRPr lang="en-US" sz="1100" b="0" i="0" baseline="0"/>
        </a:p>
        <a:p>
          <a:endParaRPr lang="en-US" sz="1100" b="0" i="0" baseline="0"/>
        </a:p>
        <a:p>
          <a:endParaRPr lang="en-US" sz="1100" b="0" i="0" baseline="0"/>
        </a:p>
        <a:p>
          <a:endParaRPr lang="en-US" sz="1100" b="0" i="0" baseline="0"/>
        </a:p>
        <a:p>
          <a:endParaRPr lang="en-US" sz="1100" b="0" i="0" baseline="0"/>
        </a:p>
        <a:p>
          <a:endParaRPr lang="en-US" sz="1100" b="0" i="0" baseline="0"/>
        </a:p>
        <a:p>
          <a:endParaRPr lang="en-US" sz="1100" b="0" i="0" baseline="0"/>
        </a:p>
        <a:p>
          <a:endParaRPr lang="en-US" sz="1100" b="0" i="0" baseline="0"/>
        </a:p>
        <a:p>
          <a:endParaRPr lang="en-US" sz="1100" b="0" i="0" baseline="0"/>
        </a:p>
        <a:p>
          <a:endParaRPr lang="en-US" sz="1100" b="0" i="0" baseline="0"/>
        </a:p>
        <a:p>
          <a:endParaRPr lang="en-US" sz="1100" b="0" i="0" baseline="0"/>
        </a:p>
        <a:p>
          <a:endParaRPr lang="en-US" sz="1100" b="0" i="0" baseline="0"/>
        </a:p>
        <a:p>
          <a:pPr marL="0" marR="0" lvl="0" indent="0" defTabSz="914400" eaLnBrk="1" fontAlgn="auto" latinLnBrk="0" hangingPunct="1">
            <a:lnSpc>
              <a:spcPct val="100000"/>
            </a:lnSpc>
            <a:spcBef>
              <a:spcPts val="0"/>
            </a:spcBef>
            <a:spcAft>
              <a:spcPts val="0"/>
            </a:spcAft>
            <a:buClrTx/>
            <a:buSzTx/>
            <a:buFontTx/>
            <a:buNone/>
            <a:tabLst/>
            <a:defRPr/>
          </a:pPr>
          <a:r>
            <a:rPr lang="en-US" sz="1100" b="1" u="none">
              <a:solidFill>
                <a:schemeClr val="dk1"/>
              </a:solidFill>
              <a:effectLst/>
              <a:latin typeface="+mn-lt"/>
              <a:ea typeface="+mn-ea"/>
              <a:cs typeface="+mn-cs"/>
            </a:rPr>
            <a:t>Figure</a:t>
          </a:r>
          <a:r>
            <a:rPr lang="en-US" sz="1100" b="1" u="sng">
              <a:solidFill>
                <a:schemeClr val="dk1"/>
              </a:solidFill>
              <a:effectLst/>
              <a:latin typeface="+mn-lt"/>
              <a:ea typeface="+mn-ea"/>
              <a:cs typeface="+mn-cs"/>
            </a:rPr>
            <a:t> </a:t>
          </a:r>
          <a:r>
            <a:rPr lang="en-US" sz="1100" b="1" u="none">
              <a:solidFill>
                <a:schemeClr val="dk1"/>
              </a:solidFill>
              <a:effectLst/>
              <a:latin typeface="+mn-lt"/>
              <a:ea typeface="+mn-ea"/>
              <a:cs typeface="+mn-cs"/>
            </a:rPr>
            <a:t>Exercise</a:t>
          </a:r>
          <a:r>
            <a:rPr lang="en-US" sz="1100" u="none" strike="sngStrike">
              <a:solidFill>
                <a:schemeClr val="dk1"/>
              </a:solidFill>
              <a:effectLst/>
              <a:latin typeface="+mn-lt"/>
              <a:ea typeface="+mn-ea"/>
              <a:cs typeface="+mn-cs"/>
            </a:rPr>
            <a:t> </a:t>
          </a:r>
          <a:r>
            <a:rPr lang="en-US" sz="1100" b="1" u="none">
              <a:solidFill>
                <a:schemeClr val="dk1"/>
              </a:solidFill>
              <a:effectLst/>
              <a:latin typeface="+mn-lt"/>
              <a:ea typeface="+mn-ea"/>
              <a:cs typeface="+mn-cs"/>
            </a:rPr>
            <a:t> 2‑1 ‑</a:t>
          </a:r>
          <a:r>
            <a:rPr lang="en-US" sz="1100" u="none">
              <a:solidFill>
                <a:schemeClr val="dk1"/>
              </a:solidFill>
              <a:effectLst/>
              <a:latin typeface="+mn-lt"/>
              <a:ea typeface="+mn-ea"/>
              <a:cs typeface="+mn-cs"/>
            </a:rPr>
            <a:t> A lucky hydrogeologist placed two wells in the ground at this site that are aligned perfectly with the flow direction.</a:t>
          </a:r>
        </a:p>
        <a:p>
          <a:endParaRPr lang="en-US" sz="1100" b="0" i="0" baseline="0"/>
        </a:p>
        <a:p>
          <a:endParaRPr lang="en-US" sz="1100" b="0" i="0" baseline="0"/>
        </a:p>
        <a:p>
          <a:r>
            <a:rPr lang="en-US" sz="1100" u="none">
              <a:solidFill>
                <a:schemeClr val="dk1"/>
              </a:solidFill>
              <a:effectLst/>
              <a:latin typeface="+mn-lt"/>
              <a:ea typeface="+mn-ea"/>
              <a:cs typeface="+mn-cs"/>
            </a:rPr>
            <a:t>Open the spreadsheet “GWP_Velocity_Exercises.xlsm” and click on the tab for 'Exercise 2'. Note that the wells are 20 m apart (</a:t>
          </a:r>
          <a:r>
            <a:rPr lang="en-US" sz="1100" u="none">
              <a:solidFill>
                <a:schemeClr val="dk1"/>
              </a:solidFill>
              <a:effectLst/>
              <a:latin typeface="Symbol" panose="05050102010706020507" pitchFamily="18" charset="2"/>
              <a:ea typeface="+mn-ea"/>
              <a:cs typeface="+mn-cs"/>
            </a:rPr>
            <a:t>D</a:t>
          </a:r>
          <a:r>
            <a:rPr lang="en-US" sz="1100" u="none">
              <a:solidFill>
                <a:schemeClr val="dk1"/>
              </a:solidFill>
              <a:effectLst/>
              <a:latin typeface="+mn-lt"/>
              <a:ea typeface="+mn-ea"/>
              <a:cs typeface="+mn-cs"/>
            </a:rPr>
            <a:t>ℓ) with a difference in water levels between them of 0.02 m (</a:t>
          </a:r>
          <a:r>
            <a:rPr lang="en-US" sz="1100" u="none">
              <a:solidFill>
                <a:schemeClr val="dk1"/>
              </a:solidFill>
              <a:effectLst/>
              <a:latin typeface="Symbol" panose="05050102010706020507" pitchFamily="18" charset="2"/>
              <a:ea typeface="+mn-ea"/>
              <a:cs typeface="+mn-cs"/>
            </a:rPr>
            <a:t>D</a:t>
          </a:r>
          <a:r>
            <a:rPr lang="en-US" sz="1100" u="none">
              <a:solidFill>
                <a:schemeClr val="dk1"/>
              </a:solidFill>
              <a:effectLst/>
              <a:latin typeface="+mn-lt"/>
              <a:ea typeface="+mn-ea"/>
              <a:cs typeface="+mn-cs"/>
            </a:rPr>
            <a:t>H). Prior work in the wells led to an estimate of</a:t>
          </a:r>
          <a:r>
            <a:rPr lang="en-US" sz="1100" i="1" u="none">
              <a:solidFill>
                <a:schemeClr val="dk1"/>
              </a:solidFill>
              <a:effectLst/>
              <a:latin typeface="+mn-lt"/>
              <a:ea typeface="+mn-ea"/>
              <a:cs typeface="+mn-cs"/>
            </a:rPr>
            <a:t> K </a:t>
          </a:r>
          <a:r>
            <a:rPr lang="en-US" sz="1100" u="none">
              <a:solidFill>
                <a:schemeClr val="dk1"/>
              </a:solidFill>
              <a:effectLst/>
              <a:latin typeface="+mn-lt"/>
              <a:ea typeface="+mn-ea"/>
              <a:cs typeface="+mn-cs"/>
            </a:rPr>
            <a:t>= 20 m/d for the aquifer. The sediments are dominantly sand, and the effective porosity (</a:t>
          </a:r>
          <a:r>
            <a:rPr lang="en-US" sz="1100" i="1" u="none">
              <a:solidFill>
                <a:schemeClr val="dk1"/>
              </a:solidFill>
              <a:effectLst/>
              <a:latin typeface="+mn-lt"/>
              <a:ea typeface="+mn-ea"/>
              <a:cs typeface="+mn-cs"/>
            </a:rPr>
            <a:t>n</a:t>
          </a:r>
          <a:r>
            <a:rPr lang="en-US" sz="1100" i="1" u="none" baseline="-25000">
              <a:solidFill>
                <a:schemeClr val="dk1"/>
              </a:solidFill>
              <a:effectLst/>
              <a:latin typeface="+mn-lt"/>
              <a:ea typeface="+mn-ea"/>
              <a:cs typeface="+mn-cs"/>
            </a:rPr>
            <a:t>e</a:t>
          </a:r>
          <a:r>
            <a:rPr lang="en-US" sz="1100" u="none">
              <a:solidFill>
                <a:schemeClr val="dk1"/>
              </a:solidFill>
              <a:effectLst/>
              <a:latin typeface="+mn-lt"/>
              <a:ea typeface="+mn-ea"/>
              <a:cs typeface="+mn-cs"/>
            </a:rPr>
            <a:t>) is estimated to be 0.28.</a:t>
          </a:r>
        </a:p>
        <a:p>
          <a:endParaRPr lang="en-US" sz="1100" b="0" i="0" baseline="0"/>
        </a:p>
        <a:p>
          <a:r>
            <a:rPr lang="en-US" sz="1100" b="1" i="1" baseline="0"/>
            <a:t>Given the equations for Darcy flux and seepage velocity given on the Exercise 2 sheet, calculate these quantities in the space provided on the sheet.</a:t>
          </a:r>
        </a:p>
        <a:p>
          <a:endParaRPr lang="en-US" sz="1100" b="1" i="1" baseline="0"/>
        </a:p>
        <a:p>
          <a:endParaRPr lang="en-US" sz="1100" b="1" i="1" baseline="0"/>
        </a:p>
        <a:p>
          <a:r>
            <a:rPr lang="en-US" sz="1100" b="1">
              <a:solidFill>
                <a:schemeClr val="dk1"/>
              </a:solidFill>
              <a:effectLst/>
              <a:latin typeface="+mn-lt"/>
              <a:ea typeface="+mn-ea"/>
              <a:cs typeface="+mn-cs"/>
            </a:rPr>
            <a:t>*</a:t>
          </a:r>
          <a:r>
            <a:rPr lang="en-US" sz="1100">
              <a:solidFill>
                <a:schemeClr val="dk1"/>
              </a:solidFill>
              <a:effectLst/>
              <a:latin typeface="+mn-lt"/>
              <a:ea typeface="+mn-ea"/>
              <a:cs typeface="+mn-cs"/>
            </a:rPr>
            <a:t> </a:t>
          </a:r>
          <a:r>
            <a:rPr lang="en-US" sz="1100" b="1">
              <a:solidFill>
                <a:schemeClr val="dk1"/>
              </a:solidFill>
              <a:effectLst/>
              <a:latin typeface="+mn-lt"/>
              <a:ea typeface="+mn-ea"/>
              <a:cs typeface="+mn-cs"/>
            </a:rPr>
            <a:t>The solution for Exercise 2‑1</a:t>
          </a:r>
          <a:r>
            <a:rPr lang="en-US" sz="1100">
              <a:solidFill>
                <a:schemeClr val="dk1"/>
              </a:solidFill>
              <a:effectLst/>
              <a:latin typeface="+mn-lt"/>
              <a:ea typeface="+mn-ea"/>
              <a:cs typeface="+mn-cs"/>
            </a:rPr>
            <a:t> begins on </a:t>
          </a:r>
          <a:r>
            <a:rPr lang="en-US" sz="1100" u="none">
              <a:solidFill>
                <a:schemeClr val="dk1"/>
              </a:solidFill>
              <a:effectLst/>
              <a:latin typeface="+mn-lt"/>
              <a:ea typeface="+mn-ea"/>
              <a:cs typeface="+mn-cs"/>
            </a:rPr>
            <a:t>row 71 of the Solutions Tab of KeyFile_GWP_Velocity_Exercises.xlsm</a:t>
          </a:r>
          <a:r>
            <a:rPr lang="en-US" sz="1100" b="1" u="none">
              <a:solidFill>
                <a:schemeClr val="dk1"/>
              </a:solidFill>
              <a:effectLst/>
              <a:latin typeface="+mn-lt"/>
              <a:ea typeface="+mn-ea"/>
              <a:cs typeface="+mn-cs"/>
            </a:rPr>
            <a:t>*</a:t>
          </a:r>
          <a:r>
            <a:rPr lang="en-US" sz="1100" b="1" i="1" u="none">
              <a:solidFill>
                <a:schemeClr val="dk1"/>
              </a:solidFill>
              <a:effectLst/>
              <a:latin typeface="+mn-lt"/>
              <a:ea typeface="+mn-ea"/>
              <a:cs typeface="+mn-cs"/>
            </a:rPr>
            <a:t>.</a:t>
          </a:r>
          <a:endParaRPr lang="en-US" sz="1100" u="none">
            <a:solidFill>
              <a:schemeClr val="dk1"/>
            </a:solidFill>
            <a:effectLst/>
            <a:latin typeface="+mn-lt"/>
            <a:ea typeface="+mn-ea"/>
            <a:cs typeface="+mn-cs"/>
          </a:endParaRPr>
        </a:p>
      </xdr:txBody>
    </xdr:sp>
    <xdr:clientData/>
  </xdr:twoCellAnchor>
  <xdr:twoCellAnchor>
    <xdr:from>
      <xdr:col>1</xdr:col>
      <xdr:colOff>76200</xdr:colOff>
      <xdr:row>193</xdr:row>
      <xdr:rowOff>15717</xdr:rowOff>
    </xdr:from>
    <xdr:to>
      <xdr:col>18</xdr:col>
      <xdr:colOff>329565</xdr:colOff>
      <xdr:row>264</xdr:row>
      <xdr:rowOff>35718</xdr:rowOff>
    </xdr:to>
    <xdr:sp macro="" textlink="">
      <xdr:nvSpPr>
        <xdr:cNvPr id="88" name="TextBox 87">
          <a:extLst>
            <a:ext uri="{FF2B5EF4-FFF2-40B4-BE49-F238E27FC236}">
              <a16:creationId xmlns:a16="http://schemas.microsoft.com/office/drawing/2014/main" id="{00000000-0008-0000-0000-000058000000}"/>
            </a:ext>
          </a:extLst>
        </xdr:cNvPr>
        <xdr:cNvSpPr txBox="1"/>
      </xdr:nvSpPr>
      <xdr:spPr>
        <a:xfrm>
          <a:off x="683419" y="35377280"/>
          <a:ext cx="10790396" cy="1270015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chemeClr val="dk1"/>
              </a:solidFill>
              <a:effectLst/>
              <a:latin typeface="+mn-lt"/>
              <a:ea typeface="+mn-ea"/>
              <a:cs typeface="+mn-cs"/>
            </a:rPr>
            <a:t>Click on the Exercise 3 tab in the “GWP_Velocity_Exercises.xlsm” spreadsheet and look over the interwell tracer test model domain (area in green) as shown in Figure Exercise 3‑1. The dispersivities are set to 0.1 m in the flow direction and 0.01 m in the transverse direction. Above the model domain, the area shaded blue contains three input variables </a:t>
          </a:r>
        </a:p>
        <a:p>
          <a:r>
            <a:rPr lang="en-US" sz="1100">
              <a:solidFill>
                <a:schemeClr val="dk1"/>
              </a:solidFill>
              <a:effectLst/>
              <a:latin typeface="+mn-lt"/>
              <a:ea typeface="+mn-ea"/>
              <a:cs typeface="+mn-cs"/>
            </a:rPr>
            <a:t>1) the seepage velocity in m/d</a:t>
          </a:r>
        </a:p>
        <a:p>
          <a:r>
            <a:rPr lang="en-US" sz="1100">
              <a:solidFill>
                <a:schemeClr val="dk1"/>
              </a:solidFill>
              <a:effectLst/>
              <a:latin typeface="+mn-lt"/>
              <a:ea typeface="+mn-ea"/>
              <a:cs typeface="+mn-cs"/>
            </a:rPr>
            <a:t>2) the tracer pulse dimension (centered on the injection well) in the flow direction</a:t>
          </a:r>
        </a:p>
        <a:p>
          <a:r>
            <a:rPr lang="en-US" sz="1100">
              <a:solidFill>
                <a:schemeClr val="dk1"/>
              </a:solidFill>
              <a:effectLst/>
              <a:latin typeface="+mn-lt"/>
              <a:ea typeface="+mn-ea"/>
              <a:cs typeface="+mn-cs"/>
            </a:rPr>
            <a:t>3) the tracer pulse dimension (centered on the injection well) transverse to flow</a:t>
          </a:r>
        </a:p>
        <a:p>
          <a:endParaRPr lang="en-US" sz="1100">
            <a:solidFill>
              <a:schemeClr val="dk1"/>
            </a:solidFill>
            <a:effectLst/>
            <a:latin typeface="+mn-lt"/>
            <a:ea typeface="+mn-ea"/>
            <a:cs typeface="+mn-cs"/>
          </a:endParaRPr>
        </a:p>
        <a:p>
          <a:endParaRPr lang="en-US" sz="1100">
            <a:solidFill>
              <a:schemeClr val="dk1"/>
            </a:solidFill>
            <a:effectLst/>
            <a:latin typeface="+mn-lt"/>
            <a:ea typeface="+mn-ea"/>
            <a:cs typeface="+mn-cs"/>
          </a:endParaRPr>
        </a:p>
        <a:p>
          <a:endParaRPr lang="en-US" sz="1100">
            <a:solidFill>
              <a:schemeClr val="dk1"/>
            </a:solidFill>
            <a:effectLst/>
            <a:latin typeface="+mn-lt"/>
            <a:ea typeface="+mn-ea"/>
            <a:cs typeface="+mn-cs"/>
          </a:endParaRPr>
        </a:p>
        <a:p>
          <a:endParaRPr lang="en-US" sz="1100">
            <a:solidFill>
              <a:schemeClr val="dk1"/>
            </a:solidFill>
            <a:effectLst/>
            <a:latin typeface="+mn-lt"/>
            <a:ea typeface="+mn-ea"/>
            <a:cs typeface="+mn-cs"/>
          </a:endParaRPr>
        </a:p>
        <a:p>
          <a:endParaRPr lang="en-US" sz="1100">
            <a:solidFill>
              <a:schemeClr val="dk1"/>
            </a:solidFill>
            <a:effectLst/>
            <a:latin typeface="+mn-lt"/>
            <a:ea typeface="+mn-ea"/>
            <a:cs typeface="+mn-cs"/>
          </a:endParaRPr>
        </a:p>
        <a:p>
          <a:endParaRPr lang="en-US" sz="1100">
            <a:solidFill>
              <a:schemeClr val="dk1"/>
            </a:solidFill>
            <a:effectLst/>
            <a:latin typeface="+mn-lt"/>
            <a:ea typeface="+mn-ea"/>
            <a:cs typeface="+mn-cs"/>
          </a:endParaRPr>
        </a:p>
        <a:p>
          <a:endParaRPr lang="en-US" sz="1100">
            <a:solidFill>
              <a:schemeClr val="dk1"/>
            </a:solidFill>
            <a:effectLst/>
            <a:latin typeface="+mn-lt"/>
            <a:ea typeface="+mn-ea"/>
            <a:cs typeface="+mn-cs"/>
          </a:endParaRPr>
        </a:p>
        <a:p>
          <a:endParaRPr lang="en-US" sz="1100">
            <a:solidFill>
              <a:schemeClr val="dk1"/>
            </a:solidFill>
            <a:effectLst/>
            <a:latin typeface="+mn-lt"/>
            <a:ea typeface="+mn-ea"/>
            <a:cs typeface="+mn-cs"/>
          </a:endParaRPr>
        </a:p>
        <a:p>
          <a:endParaRPr lang="en-US" sz="1100">
            <a:solidFill>
              <a:schemeClr val="dk1"/>
            </a:solidFill>
            <a:effectLst/>
            <a:latin typeface="+mn-lt"/>
            <a:ea typeface="+mn-ea"/>
            <a:cs typeface="+mn-cs"/>
          </a:endParaRPr>
        </a:p>
        <a:p>
          <a:endParaRPr lang="en-US" sz="1100">
            <a:solidFill>
              <a:schemeClr val="dk1"/>
            </a:solidFill>
            <a:effectLst/>
            <a:latin typeface="+mn-lt"/>
            <a:ea typeface="+mn-ea"/>
            <a:cs typeface="+mn-cs"/>
          </a:endParaRPr>
        </a:p>
        <a:p>
          <a:endParaRPr lang="en-US" sz="1100">
            <a:solidFill>
              <a:schemeClr val="dk1"/>
            </a:solidFill>
            <a:effectLst/>
            <a:latin typeface="+mn-lt"/>
            <a:ea typeface="+mn-ea"/>
            <a:cs typeface="+mn-cs"/>
          </a:endParaRPr>
        </a:p>
        <a:p>
          <a:endParaRPr lang="en-US" sz="1100">
            <a:solidFill>
              <a:schemeClr val="dk1"/>
            </a:solidFill>
            <a:effectLst/>
            <a:latin typeface="+mn-lt"/>
            <a:ea typeface="+mn-ea"/>
            <a:cs typeface="+mn-cs"/>
          </a:endParaRPr>
        </a:p>
        <a:p>
          <a:endParaRPr lang="en-US" sz="1100">
            <a:solidFill>
              <a:schemeClr val="dk1"/>
            </a:solidFill>
            <a:effectLst/>
            <a:latin typeface="+mn-lt"/>
            <a:ea typeface="+mn-ea"/>
            <a:cs typeface="+mn-cs"/>
          </a:endParaRPr>
        </a:p>
        <a:p>
          <a:endParaRPr lang="en-US" sz="1100">
            <a:solidFill>
              <a:schemeClr val="dk1"/>
            </a:solidFill>
            <a:effectLst/>
            <a:latin typeface="+mn-lt"/>
            <a:ea typeface="+mn-ea"/>
            <a:cs typeface="+mn-cs"/>
          </a:endParaRPr>
        </a:p>
        <a:p>
          <a:endParaRPr lang="en-US" sz="1100">
            <a:solidFill>
              <a:schemeClr val="dk1"/>
            </a:solidFill>
            <a:effectLst/>
            <a:latin typeface="+mn-lt"/>
            <a:ea typeface="+mn-ea"/>
            <a:cs typeface="+mn-cs"/>
          </a:endParaRPr>
        </a:p>
        <a:p>
          <a:endParaRPr lang="en-US" sz="1100">
            <a:solidFill>
              <a:schemeClr val="dk1"/>
            </a:solidFill>
            <a:effectLst/>
            <a:latin typeface="+mn-lt"/>
            <a:ea typeface="+mn-ea"/>
            <a:cs typeface="+mn-cs"/>
          </a:endParaRPr>
        </a:p>
        <a:p>
          <a:endParaRPr lang="en-US" sz="1100">
            <a:solidFill>
              <a:schemeClr val="dk1"/>
            </a:solidFill>
            <a:effectLst/>
            <a:latin typeface="+mn-lt"/>
            <a:ea typeface="+mn-ea"/>
            <a:cs typeface="+mn-cs"/>
          </a:endParaRPr>
        </a:p>
        <a:p>
          <a:endParaRPr lang="en-US" sz="1100">
            <a:solidFill>
              <a:schemeClr val="dk1"/>
            </a:solidFill>
            <a:effectLst/>
            <a:latin typeface="+mn-lt"/>
            <a:ea typeface="+mn-ea"/>
            <a:cs typeface="+mn-cs"/>
          </a:endParaRPr>
        </a:p>
        <a:p>
          <a:endParaRPr lang="en-US"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                           </a:t>
          </a:r>
          <a:r>
            <a:rPr lang="en-US" sz="1100" b="1">
              <a:solidFill>
                <a:schemeClr val="dk1"/>
              </a:solidFill>
              <a:effectLst/>
              <a:latin typeface="+mn-lt"/>
              <a:ea typeface="+mn-ea"/>
              <a:cs typeface="+mn-cs"/>
            </a:rPr>
            <a:t>Figure Exercise 3‑1 ‑ </a:t>
          </a:r>
          <a:r>
            <a:rPr lang="en-US" sz="1100">
              <a:solidFill>
                <a:schemeClr val="dk1"/>
              </a:solidFill>
              <a:effectLst/>
              <a:latin typeface="+mn-lt"/>
              <a:ea typeface="+mn-ea"/>
              <a:cs typeface="+mn-cs"/>
            </a:rPr>
            <a:t>Model domain and parameters for Exercise Set 3‑1</a:t>
          </a:r>
        </a:p>
        <a:p>
          <a:endParaRPr lang="en-US" sz="1100">
            <a:solidFill>
              <a:schemeClr val="dk1"/>
            </a:solidFill>
            <a:effectLst/>
            <a:latin typeface="+mn-lt"/>
            <a:ea typeface="+mn-ea"/>
            <a:cs typeface="+mn-cs"/>
          </a:endParaRPr>
        </a:p>
        <a:p>
          <a:endParaRPr lang="en-US" sz="1100" b="0" i="0" u="none" strike="noStrike"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This plume is calculated on a two-dimensional plane assuming a unit thickness in the third dimension (into the page) with uniform conditions throughout the model in that direction.</a:t>
          </a:r>
        </a:p>
        <a:p>
          <a:r>
            <a:rPr lang="en-US" sz="1100" b="0" i="0" u="none" strike="noStrike" baseline="0">
              <a:solidFill>
                <a:schemeClr val="dk1"/>
              </a:solidFill>
              <a:effectLst/>
              <a:latin typeface="+mn-lt"/>
              <a:ea typeface="+mn-ea"/>
              <a:cs typeface="+mn-cs"/>
            </a:rPr>
            <a:t>Three control buttons are provided:</a:t>
          </a:r>
        </a:p>
        <a:p>
          <a:pPr lvl="1"/>
          <a:r>
            <a:rPr lang="en-US" sz="1100" b="0" i="0" u="none" strike="noStrike" baseline="0">
              <a:solidFill>
                <a:schemeClr val="dk1"/>
              </a:solidFill>
              <a:effectLst/>
              <a:latin typeface="+mn-lt"/>
              <a:ea typeface="+mn-ea"/>
              <a:cs typeface="+mn-cs"/>
            </a:rPr>
            <a:t>1) 'Reset the time' button that resets the model to initial conditions, at time = 0 days immediately after the tracer is injected.</a:t>
          </a:r>
        </a:p>
        <a:p>
          <a:pPr lvl="1"/>
          <a:r>
            <a:rPr lang="en-US" sz="1100" b="0" i="0" u="none" strike="noStrike" baseline="0">
              <a:solidFill>
                <a:schemeClr val="dk1"/>
              </a:solidFill>
              <a:effectLst/>
              <a:latin typeface="+mn-lt"/>
              <a:ea typeface="+mn-ea"/>
              <a:cs typeface="+mn-cs"/>
            </a:rPr>
            <a:t>2) 'Start the test' button to start the clock (and flow) in the test.</a:t>
          </a:r>
        </a:p>
        <a:p>
          <a:pPr lvl="1"/>
          <a:r>
            <a:rPr lang="en-US" sz="1100" b="0" i="0" u="none" strike="noStrike" baseline="0">
              <a:solidFill>
                <a:schemeClr val="dk1"/>
              </a:solidFill>
              <a:effectLst/>
              <a:latin typeface="+mn-lt"/>
              <a:ea typeface="+mn-ea"/>
              <a:cs typeface="+mn-cs"/>
            </a:rPr>
            <a:t>3) 'Stop Execution' button suspends the simulation.  Once this button is depressed, the test cannot be resumed. A new test must be started by once again pressing the reset button and then the start button.</a:t>
          </a:r>
        </a:p>
        <a:p>
          <a:pPr lvl="1"/>
          <a:endParaRPr lang="en-US" sz="1100" b="0" i="0" u="none" strike="noStrike" baseline="0">
            <a:solidFill>
              <a:schemeClr val="dk1"/>
            </a:solidFill>
            <a:effectLst/>
            <a:latin typeface="+mn-lt"/>
            <a:ea typeface="+mn-ea"/>
            <a:cs typeface="+mn-cs"/>
          </a:endParaRPr>
        </a:p>
        <a:p>
          <a:pPr lvl="0"/>
          <a:r>
            <a:rPr lang="en-US" sz="1100" b="0" i="0" u="none" strike="noStrike" baseline="0">
              <a:solidFill>
                <a:schemeClr val="dk1"/>
              </a:solidFill>
              <a:effectLst/>
              <a:latin typeface="+mn-lt"/>
              <a:ea typeface="+mn-ea"/>
              <a:cs typeface="+mn-cs"/>
            </a:rPr>
            <a:t>Beneath the domain is a clock, with bold writing and an orange background.  The clock reports the time in days since injection.</a:t>
          </a:r>
        </a:p>
        <a:p>
          <a:pPr lvl="0"/>
          <a:endParaRPr lang="en-US" sz="1100" b="0" i="0" u="none" strike="noStrike" baseline="0">
            <a:solidFill>
              <a:schemeClr val="dk1"/>
            </a:solidFill>
            <a:effectLst/>
            <a:latin typeface="+mn-lt"/>
            <a:ea typeface="+mn-ea"/>
            <a:cs typeface="+mn-cs"/>
          </a:endParaRPr>
        </a:p>
        <a:p>
          <a:r>
            <a:rPr lang="en-US" sz="1100">
              <a:solidFill>
                <a:schemeClr val="dk1"/>
              </a:solidFill>
              <a:effectLst/>
              <a:latin typeface="+mn-lt"/>
              <a:ea typeface="+mn-ea"/>
              <a:cs typeface="+mn-cs"/>
            </a:rPr>
            <a:t>To the right of the model domain are two graphs. The upper one shows the concentration of tracer along a line that runs left to right through the middle of the plume at each instant in time. This is a 'profile of the pulse' as shown in Figure Exercise 3‑1a. The red dashed line in Figure Exercise 3‑1a shows the location of the well on the centerline of the plume. The other graph shows the history of tracer in each of two wells located 10 m from the injection well. One well is on the centerline and the other is off to the side. These graphs of concentration versus time are known as 'breakthrough curves' as shown in Figure Exercise 3‑1b.  </a:t>
          </a:r>
        </a:p>
        <a:p>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                                        a)       </a:t>
          </a:r>
          <a:r>
            <a:rPr lang="en-US" sz="1100" baseline="0">
              <a:solidFill>
                <a:schemeClr val="dk1"/>
              </a:solidFill>
              <a:effectLst/>
              <a:latin typeface="+mn-lt"/>
              <a:ea typeface="+mn-ea"/>
              <a:cs typeface="+mn-cs"/>
            </a:rPr>
            <a:t>                                                                                       b)</a:t>
          </a:r>
          <a:endParaRPr lang="en-US" sz="1100">
            <a:solidFill>
              <a:schemeClr val="dk1"/>
            </a:solidFill>
            <a:effectLst/>
            <a:latin typeface="+mn-lt"/>
            <a:ea typeface="+mn-ea"/>
            <a:cs typeface="+mn-cs"/>
          </a:endParaRPr>
        </a:p>
        <a:p>
          <a:pPr lvl="1"/>
          <a:endParaRPr lang="en-US" sz="1100" b="0" i="0" u="none" strike="noStrike">
            <a:solidFill>
              <a:schemeClr val="dk1"/>
            </a:solidFill>
            <a:effectLst/>
            <a:latin typeface="+mn-lt"/>
            <a:ea typeface="+mn-ea"/>
            <a:cs typeface="+mn-cs"/>
          </a:endParaRPr>
        </a:p>
        <a:p>
          <a:pPr lvl="1"/>
          <a:endParaRPr lang="en-US" sz="1100" b="0" i="0" u="none" strike="noStrike">
            <a:solidFill>
              <a:schemeClr val="dk1"/>
            </a:solidFill>
            <a:effectLst/>
            <a:latin typeface="+mn-lt"/>
            <a:ea typeface="+mn-ea"/>
            <a:cs typeface="+mn-cs"/>
          </a:endParaRPr>
        </a:p>
        <a:p>
          <a:pPr lvl="1"/>
          <a:endParaRPr lang="en-US" sz="1100" b="0" i="0" u="none" strike="noStrike">
            <a:solidFill>
              <a:schemeClr val="dk1"/>
            </a:solidFill>
            <a:effectLst/>
            <a:latin typeface="+mn-lt"/>
            <a:ea typeface="+mn-ea"/>
            <a:cs typeface="+mn-cs"/>
          </a:endParaRPr>
        </a:p>
        <a:p>
          <a:pPr lvl="1"/>
          <a:endParaRPr lang="en-US" sz="1100" b="0" i="0" u="none" strike="noStrike">
            <a:solidFill>
              <a:schemeClr val="dk1"/>
            </a:solidFill>
            <a:effectLst/>
            <a:latin typeface="+mn-lt"/>
            <a:ea typeface="+mn-ea"/>
            <a:cs typeface="+mn-cs"/>
          </a:endParaRPr>
        </a:p>
        <a:p>
          <a:pPr lvl="1"/>
          <a:endParaRPr lang="en-US" sz="1100" b="0" i="0" u="none" strike="noStrike">
            <a:solidFill>
              <a:schemeClr val="dk1"/>
            </a:solidFill>
            <a:effectLst/>
            <a:latin typeface="+mn-lt"/>
            <a:ea typeface="+mn-ea"/>
            <a:cs typeface="+mn-cs"/>
          </a:endParaRPr>
        </a:p>
        <a:p>
          <a:pPr lvl="1"/>
          <a:endParaRPr lang="en-US" sz="1100" b="0" i="0" u="none" strike="noStrike">
            <a:solidFill>
              <a:schemeClr val="dk1"/>
            </a:solidFill>
            <a:effectLst/>
            <a:latin typeface="+mn-lt"/>
            <a:ea typeface="+mn-ea"/>
            <a:cs typeface="+mn-cs"/>
          </a:endParaRPr>
        </a:p>
        <a:p>
          <a:pPr lvl="1"/>
          <a:endParaRPr lang="en-US" sz="1100" b="0" i="0" u="none" strike="noStrike">
            <a:solidFill>
              <a:schemeClr val="dk1"/>
            </a:solidFill>
            <a:effectLst/>
            <a:latin typeface="+mn-lt"/>
            <a:ea typeface="+mn-ea"/>
            <a:cs typeface="+mn-cs"/>
          </a:endParaRPr>
        </a:p>
        <a:p>
          <a:pPr lvl="1"/>
          <a:endParaRPr lang="en-US" sz="1100" b="0" i="0" u="none" strike="noStrike">
            <a:solidFill>
              <a:schemeClr val="dk1"/>
            </a:solidFill>
            <a:effectLst/>
            <a:latin typeface="+mn-lt"/>
            <a:ea typeface="+mn-ea"/>
            <a:cs typeface="+mn-cs"/>
          </a:endParaRPr>
        </a:p>
        <a:p>
          <a:pPr lvl="1"/>
          <a:endParaRPr lang="en-US" sz="1100" b="0" i="0" u="none" strike="noStrike">
            <a:solidFill>
              <a:schemeClr val="dk1"/>
            </a:solidFill>
            <a:effectLst/>
            <a:latin typeface="+mn-lt"/>
            <a:ea typeface="+mn-ea"/>
            <a:cs typeface="+mn-cs"/>
          </a:endParaRPr>
        </a:p>
        <a:p>
          <a:endParaRPr lang="en-US" sz="1100" b="0" i="0" u="sng" strike="noStrike">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en-US" sz="11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en-US" sz="11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en-US" sz="11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en-US" sz="11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Figure Exercise 3‑2</a:t>
          </a:r>
          <a:r>
            <a:rPr lang="en-US" sz="1100">
              <a:solidFill>
                <a:schemeClr val="dk1"/>
              </a:solidFill>
              <a:effectLst/>
              <a:latin typeface="+mn-lt"/>
              <a:ea typeface="+mn-ea"/>
              <a:cs typeface="+mn-cs"/>
            </a:rPr>
            <a:t> </a:t>
          </a:r>
          <a:r>
            <a:rPr lang="en-US" sz="1100" b="1">
              <a:solidFill>
                <a:schemeClr val="dk1"/>
              </a:solidFill>
              <a:effectLst/>
              <a:latin typeface="+mn-lt"/>
              <a:ea typeface="+mn-ea"/>
              <a:cs typeface="+mn-cs"/>
            </a:rPr>
            <a:t>–</a:t>
          </a:r>
          <a:r>
            <a:rPr lang="en-US" sz="1100">
              <a:solidFill>
                <a:schemeClr val="dk1"/>
              </a:solidFill>
              <a:effectLst/>
              <a:latin typeface="+mn-lt"/>
              <a:ea typeface="+mn-ea"/>
              <a:cs typeface="+mn-cs"/>
            </a:rPr>
            <a:t> a) Concentration of tracer along the centerline of the plume at each instant in time which is a 'profile of the pulse' with the red dashed line showing the location of the well. b) Breakthrough curves of concentration in each of two wells located 10 m from the injection well.</a:t>
          </a:r>
        </a:p>
        <a:p>
          <a:endParaRPr lang="en-US" sz="1100" b="0" i="0" u="sng" strike="noStrike">
            <a:solidFill>
              <a:schemeClr val="dk1"/>
            </a:solidFill>
            <a:effectLst/>
            <a:latin typeface="+mn-lt"/>
            <a:ea typeface="+mn-ea"/>
            <a:cs typeface="+mn-cs"/>
          </a:endParaRPr>
        </a:p>
        <a:p>
          <a:r>
            <a:rPr lang="en-US" sz="1100" b="0" i="0" u="sng" strike="noStrike">
              <a:solidFill>
                <a:schemeClr val="dk1"/>
              </a:solidFill>
              <a:effectLst/>
              <a:latin typeface="+mn-lt"/>
              <a:ea typeface="+mn-ea"/>
              <a:cs typeface="+mn-cs"/>
            </a:rPr>
            <a:t>Starting an</a:t>
          </a:r>
          <a:r>
            <a:rPr lang="en-US" sz="1100" b="0" i="0" u="sng" strike="noStrike" baseline="0">
              <a:solidFill>
                <a:schemeClr val="dk1"/>
              </a:solidFill>
              <a:effectLst/>
              <a:latin typeface="+mn-lt"/>
              <a:ea typeface="+mn-ea"/>
              <a:cs typeface="+mn-cs"/>
            </a:rPr>
            <a:t> interwell tracer test:</a:t>
          </a:r>
        </a:p>
        <a:p>
          <a:r>
            <a:rPr lang="en-US" sz="1100" b="0" i="0" u="none" strike="noStrike">
              <a:solidFill>
                <a:schemeClr val="dk1"/>
              </a:solidFill>
              <a:effectLst/>
              <a:latin typeface="+mn-lt"/>
              <a:ea typeface="+mn-ea"/>
              <a:cs typeface="+mn-cs"/>
            </a:rPr>
            <a:t>The first time the sheet is accessed, the entry for velocity in the input (blue)</a:t>
          </a:r>
          <a:r>
            <a:rPr lang="en-US" sz="1100" b="0" i="0" u="none" strike="noStrike" baseline="0">
              <a:solidFill>
                <a:schemeClr val="dk1"/>
              </a:solidFill>
              <a:effectLst/>
              <a:latin typeface="+mn-lt"/>
              <a:ea typeface="+mn-ea"/>
              <a:cs typeface="+mn-cs"/>
            </a:rPr>
            <a:t> area will be blank.  This is the correct condition to start a test in which the user must determine a velocity chosen by the sheet.  At the end of the test, after the user has pushed the 'stop execution' button, the user's estimate of </a:t>
          </a:r>
          <a:r>
            <a:rPr lang="en-US" sz="1100" b="0" i="1" u="none" strike="noStrike" baseline="0">
              <a:solidFill>
                <a:schemeClr val="dk1"/>
              </a:solidFill>
              <a:effectLst/>
              <a:latin typeface="+mn-lt"/>
              <a:ea typeface="+mn-ea"/>
              <a:cs typeface="+mn-cs"/>
            </a:rPr>
            <a:t>v</a:t>
          </a:r>
          <a:r>
            <a:rPr lang="en-US" sz="1100" b="0" i="0" u="none" strike="noStrike" baseline="0">
              <a:solidFill>
                <a:schemeClr val="dk1"/>
              </a:solidFill>
              <a:effectLst/>
              <a:latin typeface="+mn-lt"/>
              <a:ea typeface="+mn-ea"/>
              <a:cs typeface="+mn-cs"/>
            </a:rPr>
            <a:t> can be typed into cell O29 and the sheet will report either "Success!" or "Please try again".</a:t>
          </a:r>
        </a:p>
        <a:p>
          <a:endParaRPr lang="en-US" sz="1100" b="0" i="0" u="none" strike="noStrike" baseline="0">
            <a:solidFill>
              <a:schemeClr val="dk1"/>
            </a:solidFill>
            <a:effectLst/>
            <a:latin typeface="+mn-lt"/>
            <a:ea typeface="+mn-ea"/>
            <a:cs typeface="+mn-cs"/>
          </a:endParaRPr>
        </a:p>
        <a:p>
          <a:endParaRPr lang="en-US" sz="1100" b="0" i="0" u="none" strike="noStrike" baseline="0">
            <a:solidFill>
              <a:schemeClr val="dk1"/>
            </a:solidFill>
            <a:effectLst/>
            <a:latin typeface="+mn-lt"/>
            <a:ea typeface="+mn-ea"/>
            <a:cs typeface="+mn-cs"/>
          </a:endParaRPr>
        </a:p>
        <a:p>
          <a:r>
            <a:rPr lang="en-US" sz="1100" b="0" i="0" u="none" strike="noStrike" baseline="0">
              <a:solidFill>
                <a:schemeClr val="dk1"/>
              </a:solidFill>
              <a:effectLst/>
              <a:latin typeface="+mn-lt"/>
              <a:ea typeface="+mn-ea"/>
              <a:cs typeface="+mn-cs"/>
            </a:rPr>
            <a:t> If the user wishes to see a test with a particular velocity, then the user-entered value can be typed into cell C5 and the model will run with that input.</a:t>
          </a:r>
        </a:p>
        <a:p>
          <a:endParaRPr lang="en-US" sz="1100" b="0" i="0" u="none" strike="noStrike" baseline="0">
            <a:solidFill>
              <a:schemeClr val="dk1"/>
            </a:solidFill>
            <a:effectLst/>
            <a:latin typeface="+mn-lt"/>
            <a:ea typeface="+mn-ea"/>
            <a:cs typeface="+mn-cs"/>
          </a:endParaRPr>
        </a:p>
        <a:p>
          <a:r>
            <a:rPr lang="en-US" sz="1100" b="0" i="0" u="none" strike="noStrike" baseline="0">
              <a:solidFill>
                <a:schemeClr val="dk1"/>
              </a:solidFill>
              <a:effectLst/>
              <a:latin typeface="+mn-lt"/>
              <a:ea typeface="+mn-ea"/>
              <a:cs typeface="+mn-cs"/>
            </a:rPr>
            <a:t>To start a test, press "Reset the Time" followed by "Start the test".  The tracer will begin its journey from the injection well to the monitoring wells.</a:t>
          </a:r>
        </a:p>
        <a:p>
          <a:endParaRPr lang="en-US" sz="1100" b="0" i="0" u="none" strike="noStrike" baseline="0">
            <a:solidFill>
              <a:schemeClr val="dk1"/>
            </a:solidFill>
            <a:effectLst/>
            <a:latin typeface="+mn-lt"/>
            <a:ea typeface="+mn-ea"/>
            <a:cs typeface="+mn-cs"/>
          </a:endParaRPr>
        </a:p>
        <a:p>
          <a:r>
            <a:rPr lang="en-US" sz="1100" b="1" i="1" u="none" strike="noStrike">
              <a:solidFill>
                <a:schemeClr val="dk1"/>
              </a:solidFill>
              <a:effectLst/>
              <a:latin typeface="+mn-lt"/>
              <a:ea typeface="+mn-ea"/>
              <a:cs typeface="+mn-cs"/>
            </a:rPr>
            <a:t>Enter</a:t>
          </a:r>
          <a:r>
            <a:rPr lang="en-US" sz="1100" b="1" i="1" u="none" strike="noStrike" baseline="0">
              <a:solidFill>
                <a:schemeClr val="dk1"/>
              </a:solidFill>
              <a:effectLst/>
              <a:latin typeface="+mn-lt"/>
              <a:ea typeface="+mn-ea"/>
              <a:cs typeface="+mn-cs"/>
            </a:rPr>
            <a:t> a velocity of 1 m/d into C5 and run a simulation.  How many days pass before the peak of the tracer pulse reaches the monitor on the centerline?</a:t>
          </a:r>
        </a:p>
        <a:p>
          <a:endParaRPr lang="en-US" sz="1100" b="1" i="1" u="none" strike="noStrike" baseline="0">
            <a:solidFill>
              <a:schemeClr val="dk1"/>
            </a:solidFill>
            <a:effectLst/>
            <a:latin typeface="+mn-lt"/>
            <a:ea typeface="+mn-ea"/>
            <a:cs typeface="+mn-cs"/>
          </a:endParaRPr>
        </a:p>
        <a:p>
          <a:r>
            <a:rPr lang="en-US" sz="1100" b="1">
              <a:solidFill>
                <a:schemeClr val="dk1"/>
              </a:solidFill>
              <a:effectLst/>
              <a:latin typeface="+mn-lt"/>
              <a:ea typeface="+mn-ea"/>
              <a:cs typeface="+mn-cs"/>
            </a:rPr>
            <a:t>*</a:t>
          </a:r>
          <a:r>
            <a:rPr lang="en-US" sz="1100">
              <a:solidFill>
                <a:schemeClr val="dk1"/>
              </a:solidFill>
              <a:effectLst/>
              <a:latin typeface="+mn-lt"/>
              <a:ea typeface="+mn-ea"/>
              <a:cs typeface="+mn-cs"/>
            </a:rPr>
            <a:t> </a:t>
          </a:r>
          <a:r>
            <a:rPr lang="en-US" sz="1100" b="1">
              <a:solidFill>
                <a:schemeClr val="dk1"/>
              </a:solidFill>
              <a:effectLst/>
              <a:latin typeface="+mn-lt"/>
              <a:ea typeface="+mn-ea"/>
              <a:cs typeface="+mn-cs"/>
            </a:rPr>
            <a:t>The solution for Exercise 3‑1</a:t>
          </a:r>
          <a:r>
            <a:rPr lang="en-US" sz="1100">
              <a:solidFill>
                <a:schemeClr val="dk1"/>
              </a:solidFill>
              <a:effectLst/>
              <a:latin typeface="+mn-lt"/>
              <a:ea typeface="+mn-ea"/>
              <a:cs typeface="+mn-cs"/>
            </a:rPr>
            <a:t> extends </a:t>
          </a:r>
          <a:r>
            <a:rPr lang="en-US" sz="1100" u="none">
              <a:solidFill>
                <a:schemeClr val="dk1"/>
              </a:solidFill>
              <a:effectLst/>
              <a:latin typeface="+mn-lt"/>
              <a:ea typeface="+mn-ea"/>
              <a:cs typeface="+mn-cs"/>
            </a:rPr>
            <a:t>from row 169 to row 186 of the Solutions Tab of KeyFile_GWP_Velocity_Exercises.xlsm</a:t>
          </a:r>
          <a:r>
            <a:rPr lang="en-US" sz="1100" b="1" u="none">
              <a:solidFill>
                <a:schemeClr val="dk1"/>
              </a:solidFill>
              <a:effectLst/>
              <a:latin typeface="+mn-lt"/>
              <a:ea typeface="+mn-ea"/>
              <a:cs typeface="+mn-cs"/>
            </a:rPr>
            <a:t>*</a:t>
          </a:r>
          <a:endParaRPr lang="en-US" sz="1100" u="none">
            <a:solidFill>
              <a:schemeClr val="dk1"/>
            </a:solidFill>
            <a:effectLst/>
            <a:latin typeface="+mn-lt"/>
            <a:ea typeface="+mn-ea"/>
            <a:cs typeface="+mn-cs"/>
          </a:endParaRPr>
        </a:p>
        <a:p>
          <a:r>
            <a:rPr lang="en-US" sz="1100">
              <a:solidFill>
                <a:schemeClr val="dk1"/>
              </a:solidFill>
              <a:effectLst/>
              <a:latin typeface="+mn-lt"/>
              <a:ea typeface="+mn-ea"/>
              <a:cs typeface="+mn-cs"/>
            </a:rPr>
            <a:t> check location</a:t>
          </a:r>
        </a:p>
        <a:p>
          <a:r>
            <a:rPr lang="en-US" sz="1100">
              <a:solidFill>
                <a:schemeClr val="dk1"/>
              </a:solidFill>
              <a:effectLst/>
              <a:latin typeface="+mn-lt"/>
              <a:ea typeface="+mn-ea"/>
              <a:cs typeface="+mn-cs"/>
            </a:rPr>
            <a:t> </a:t>
          </a:r>
        </a:p>
        <a:p>
          <a:endParaRPr lang="en-US" sz="1100" b="1" i="1" u="none" strike="noStrike" baseline="0">
            <a:solidFill>
              <a:schemeClr val="dk1"/>
            </a:solidFill>
            <a:effectLst/>
            <a:latin typeface="+mn-lt"/>
            <a:ea typeface="+mn-ea"/>
            <a:cs typeface="+mn-cs"/>
          </a:endParaRPr>
        </a:p>
      </xdr:txBody>
    </xdr:sp>
    <xdr:clientData/>
  </xdr:twoCellAnchor>
  <xdr:twoCellAnchor>
    <xdr:from>
      <xdr:col>1</xdr:col>
      <xdr:colOff>53340</xdr:colOff>
      <xdr:row>264</xdr:row>
      <xdr:rowOff>87153</xdr:rowOff>
    </xdr:from>
    <xdr:to>
      <xdr:col>18</xdr:col>
      <xdr:colOff>170497</xdr:colOff>
      <xdr:row>271</xdr:row>
      <xdr:rowOff>0</xdr:rowOff>
    </xdr:to>
    <xdr:sp macro="" textlink="">
      <xdr:nvSpPr>
        <xdr:cNvPr id="90" name="TextBox 89">
          <a:extLst>
            <a:ext uri="{FF2B5EF4-FFF2-40B4-BE49-F238E27FC236}">
              <a16:creationId xmlns:a16="http://schemas.microsoft.com/office/drawing/2014/main" id="{00000000-0008-0000-0000-00005A000000}"/>
            </a:ext>
          </a:extLst>
        </xdr:cNvPr>
        <xdr:cNvSpPr txBox="1"/>
      </xdr:nvSpPr>
      <xdr:spPr>
        <a:xfrm>
          <a:off x="660559" y="48128872"/>
          <a:ext cx="10654188" cy="116300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i="0" baseline="0"/>
            <a:t>Delete the entry in C5 so the velocity input appears to be blank.  Reset the time and start the test again.  </a:t>
          </a:r>
        </a:p>
        <a:p>
          <a:endParaRPr lang="en-US" sz="1100" b="0" i="0" baseline="0"/>
        </a:p>
        <a:p>
          <a:r>
            <a:rPr lang="en-US" sz="1100" b="1" i="1" baseline="0"/>
            <a:t>This time note the time required for the tracer pulse peak to reach the monitor 10 m away and calculate the groundwater velocity.  Enter this value in O29 and determine whether or not your answer is correct.</a:t>
          </a:r>
        </a:p>
        <a:p>
          <a:endParaRPr lang="en-US" sz="1100" b="1" i="1" baseline="0"/>
        </a:p>
        <a:p>
          <a:r>
            <a:rPr lang="en-US" sz="1100" b="1">
              <a:solidFill>
                <a:schemeClr val="dk1"/>
              </a:solidFill>
              <a:effectLst/>
              <a:latin typeface="+mn-lt"/>
              <a:ea typeface="+mn-ea"/>
              <a:cs typeface="+mn-cs"/>
            </a:rPr>
            <a:t>*</a:t>
          </a:r>
          <a:r>
            <a:rPr lang="en-US" sz="1100">
              <a:solidFill>
                <a:schemeClr val="dk1"/>
              </a:solidFill>
              <a:effectLst/>
              <a:latin typeface="+mn-lt"/>
              <a:ea typeface="+mn-ea"/>
              <a:cs typeface="+mn-cs"/>
            </a:rPr>
            <a:t> </a:t>
          </a:r>
          <a:r>
            <a:rPr lang="en-US" sz="1100" b="1">
              <a:solidFill>
                <a:schemeClr val="dk1"/>
              </a:solidFill>
              <a:effectLst/>
              <a:latin typeface="+mn-lt"/>
              <a:ea typeface="+mn-ea"/>
              <a:cs typeface="+mn-cs"/>
            </a:rPr>
            <a:t>The solution for Exercise 3‑2</a:t>
          </a:r>
          <a:r>
            <a:rPr lang="en-US" sz="1100">
              <a:solidFill>
                <a:schemeClr val="dk1"/>
              </a:solidFill>
              <a:effectLst/>
              <a:latin typeface="+mn-lt"/>
              <a:ea typeface="+mn-ea"/>
              <a:cs typeface="+mn-cs"/>
            </a:rPr>
            <a:t> extends from </a:t>
          </a:r>
          <a:r>
            <a:rPr lang="en-US" sz="1100" u="none">
              <a:solidFill>
                <a:schemeClr val="dk1"/>
              </a:solidFill>
              <a:effectLst/>
              <a:latin typeface="+mn-lt"/>
              <a:ea typeface="+mn-ea"/>
              <a:cs typeface="+mn-cs"/>
            </a:rPr>
            <a:t>row 187 to row 205 of the Solutions Tab of KeyFile_GWP_Velocity_Exercises.xlsm</a:t>
          </a:r>
          <a:r>
            <a:rPr lang="en-US" sz="1100" b="1" u="none">
              <a:solidFill>
                <a:schemeClr val="dk1"/>
              </a:solidFill>
              <a:effectLst/>
              <a:latin typeface="+mn-lt"/>
              <a:ea typeface="+mn-ea"/>
              <a:cs typeface="+mn-cs"/>
            </a:rPr>
            <a:t>*.</a:t>
          </a:r>
          <a:r>
            <a:rPr lang="en-US" sz="1100">
              <a:solidFill>
                <a:schemeClr val="dk1"/>
              </a:solidFill>
              <a:effectLst/>
              <a:latin typeface="+mn-lt"/>
              <a:ea typeface="+mn-ea"/>
              <a:cs typeface="+mn-cs"/>
            </a:rPr>
            <a:t> </a:t>
          </a:r>
        </a:p>
        <a:p>
          <a:endParaRPr lang="en-US" sz="1100" b="1" i="1" baseline="0"/>
        </a:p>
      </xdr:txBody>
    </xdr:sp>
    <xdr:clientData/>
  </xdr:twoCellAnchor>
  <xdr:twoCellAnchor>
    <xdr:from>
      <xdr:col>0</xdr:col>
      <xdr:colOff>607218</xdr:colOff>
      <xdr:row>285</xdr:row>
      <xdr:rowOff>95250</xdr:rowOff>
    </xdr:from>
    <xdr:to>
      <xdr:col>17</xdr:col>
      <xdr:colOff>811529</xdr:colOff>
      <xdr:row>294</xdr:row>
      <xdr:rowOff>71439</xdr:rowOff>
    </xdr:to>
    <xdr:sp macro="" textlink="">
      <xdr:nvSpPr>
        <xdr:cNvPr id="91" name="TextBox 90">
          <a:extLst>
            <a:ext uri="{FF2B5EF4-FFF2-40B4-BE49-F238E27FC236}">
              <a16:creationId xmlns:a16="http://schemas.microsoft.com/office/drawing/2014/main" id="{00000000-0008-0000-0000-00005B000000}"/>
            </a:ext>
          </a:extLst>
        </xdr:cNvPr>
        <xdr:cNvSpPr txBox="1"/>
      </xdr:nvSpPr>
      <xdr:spPr>
        <a:xfrm>
          <a:off x="607218" y="51887438"/>
          <a:ext cx="10527030" cy="158353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i="0" baseline="0"/>
            <a:t>If you ran an interwell tracer test with your monitor not on the centerline, would the velocity estimate be accurate?  </a:t>
          </a:r>
        </a:p>
        <a:p>
          <a:endParaRPr lang="en-US" sz="1100" b="0" i="0" baseline="0"/>
        </a:p>
        <a:p>
          <a:r>
            <a:rPr lang="en-US" sz="1100" b="1" i="1" baseline="0">
              <a:solidFill>
                <a:schemeClr val="dk1"/>
              </a:solidFill>
              <a:effectLst/>
              <a:latin typeface="+mn-lt"/>
              <a:ea typeface="+mn-ea"/>
              <a:cs typeface="+mn-cs"/>
            </a:rPr>
            <a:t>Answer this using the breakthrough curve graphs. Run several tests with the input y</a:t>
          </a:r>
          <a:r>
            <a:rPr lang="en-US" sz="1100" b="1" i="1" baseline="-25000">
              <a:solidFill>
                <a:schemeClr val="dk1"/>
              </a:solidFill>
              <a:effectLst/>
              <a:latin typeface="+mn-lt"/>
              <a:ea typeface="+mn-ea"/>
              <a:cs typeface="+mn-cs"/>
            </a:rPr>
            <a:t>o</a:t>
          </a:r>
          <a:r>
            <a:rPr lang="en-US" sz="1100" b="1" i="1" baseline="0">
              <a:solidFill>
                <a:schemeClr val="dk1"/>
              </a:solidFill>
              <a:effectLst/>
              <a:latin typeface="+mn-lt"/>
              <a:ea typeface="+mn-ea"/>
              <a:cs typeface="+mn-cs"/>
            </a:rPr>
            <a:t> varying between 1 m and 8 m and record the velocity determined from each monitor.  Type a velocity of 1 m into the v input cell (cell C5) and leave x</a:t>
          </a:r>
          <a:r>
            <a:rPr lang="en-US" sz="1100" b="1" i="1" baseline="-25000">
              <a:solidFill>
                <a:schemeClr val="dk1"/>
              </a:solidFill>
              <a:effectLst/>
              <a:latin typeface="+mn-lt"/>
              <a:ea typeface="+mn-ea"/>
              <a:cs typeface="+mn-cs"/>
            </a:rPr>
            <a:t>o</a:t>
          </a:r>
          <a:r>
            <a:rPr lang="en-US" sz="1100" b="1" i="1" baseline="0">
              <a:solidFill>
                <a:schemeClr val="dk1"/>
              </a:solidFill>
              <a:effectLst/>
              <a:latin typeface="+mn-lt"/>
              <a:ea typeface="+mn-ea"/>
              <a:cs typeface="+mn-cs"/>
            </a:rPr>
            <a:t> at 2 m.  Run all simulations with this velocity value fixed.  Under what conditions are the estimates in best agreement?  Worst?</a:t>
          </a:r>
        </a:p>
        <a:p>
          <a:endParaRPr lang="en-US" sz="1100" b="1" i="1"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*The solution for Exercise 3‑4</a:t>
          </a:r>
          <a:r>
            <a:rPr lang="en-US" sz="1100">
              <a:solidFill>
                <a:schemeClr val="dk1"/>
              </a:solidFill>
              <a:effectLst/>
              <a:latin typeface="+mn-lt"/>
              <a:ea typeface="+mn-ea"/>
              <a:cs typeface="+mn-cs"/>
            </a:rPr>
            <a:t> extends from </a:t>
          </a:r>
          <a:r>
            <a:rPr lang="en-US" sz="1100" u="none">
              <a:solidFill>
                <a:schemeClr val="dk1"/>
              </a:solidFill>
              <a:effectLst/>
              <a:latin typeface="+mn-lt"/>
              <a:ea typeface="+mn-ea"/>
              <a:cs typeface="+mn-cs"/>
            </a:rPr>
            <a:t>row 230 to row 248 of the Solutions Tab of KeyFile_GWP_Velocity_Exercises.xlsm</a:t>
          </a:r>
          <a:r>
            <a:rPr lang="en-US" sz="1100" b="1" u="none">
              <a:solidFill>
                <a:schemeClr val="dk1"/>
              </a:solidFill>
              <a:effectLst/>
              <a:latin typeface="+mn-lt"/>
              <a:ea typeface="+mn-ea"/>
              <a:cs typeface="+mn-cs"/>
            </a:rPr>
            <a:t>*</a:t>
          </a:r>
          <a:endParaRPr lang="en-US" sz="1100" u="none">
            <a:solidFill>
              <a:schemeClr val="dk1"/>
            </a:solidFill>
            <a:effectLst/>
            <a:latin typeface="+mn-lt"/>
            <a:ea typeface="+mn-ea"/>
            <a:cs typeface="+mn-cs"/>
          </a:endParaRPr>
        </a:p>
        <a:p>
          <a:endParaRPr lang="en-US">
            <a:effectLst/>
          </a:endParaRPr>
        </a:p>
      </xdr:txBody>
    </xdr:sp>
    <xdr:clientData/>
  </xdr:twoCellAnchor>
  <xdr:twoCellAnchor>
    <xdr:from>
      <xdr:col>3</xdr:col>
      <xdr:colOff>45152</xdr:colOff>
      <xdr:row>231</xdr:row>
      <xdr:rowOff>15716</xdr:rowOff>
    </xdr:from>
    <xdr:to>
      <xdr:col>13</xdr:col>
      <xdr:colOff>96201</xdr:colOff>
      <xdr:row>242</xdr:row>
      <xdr:rowOff>147161</xdr:rowOff>
    </xdr:to>
    <xdr:grpSp>
      <xdr:nvGrpSpPr>
        <xdr:cNvPr id="10" name="Group 9">
          <a:extLst>
            <a:ext uri="{FF2B5EF4-FFF2-40B4-BE49-F238E27FC236}">
              <a16:creationId xmlns:a16="http://schemas.microsoft.com/office/drawing/2014/main" id="{00000000-0008-0000-0000-00000A000000}"/>
            </a:ext>
          </a:extLst>
        </xdr:cNvPr>
        <xdr:cNvGrpSpPr/>
      </xdr:nvGrpSpPr>
      <xdr:grpSpPr>
        <a:xfrm>
          <a:off x="1865485" y="44021216"/>
          <a:ext cx="6189383" cy="2226945"/>
          <a:chOff x="5463926" y="43987880"/>
          <a:chExt cx="5405168" cy="1555908"/>
        </a:xfrm>
      </xdr:grpSpPr>
      <xdr:pic>
        <xdr:nvPicPr>
          <xdr:cNvPr id="89" name="Picture 88">
            <a:extLst>
              <a:ext uri="{FF2B5EF4-FFF2-40B4-BE49-F238E27FC236}">
                <a16:creationId xmlns:a16="http://schemas.microsoft.com/office/drawing/2014/main" id="{00000000-0008-0000-0000-000059000000}"/>
              </a:ext>
            </a:extLst>
          </xdr:cNvPr>
          <xdr:cNvPicPr>
            <a:picLocks noChangeAspect="1"/>
          </xdr:cNvPicPr>
        </xdr:nvPicPr>
        <xdr:blipFill>
          <a:blip xmlns:r="http://schemas.openxmlformats.org/officeDocument/2006/relationships" r:embed="rId6"/>
          <a:stretch>
            <a:fillRect/>
          </a:stretch>
        </xdr:blipFill>
        <xdr:spPr>
          <a:xfrm>
            <a:off x="5463926" y="44027884"/>
            <a:ext cx="2588621" cy="1496707"/>
          </a:xfrm>
          <a:prstGeom prst="rect">
            <a:avLst/>
          </a:prstGeom>
        </xdr:spPr>
      </xdr:pic>
      <xdr:pic>
        <xdr:nvPicPr>
          <xdr:cNvPr id="92" name="Picture 91">
            <a:extLst>
              <a:ext uri="{FF2B5EF4-FFF2-40B4-BE49-F238E27FC236}">
                <a16:creationId xmlns:a16="http://schemas.microsoft.com/office/drawing/2014/main" id="{00000000-0008-0000-0000-00005C000000}"/>
              </a:ext>
            </a:extLst>
          </xdr:cNvPr>
          <xdr:cNvPicPr>
            <a:picLocks noChangeAspect="1"/>
          </xdr:cNvPicPr>
        </xdr:nvPicPr>
        <xdr:blipFill>
          <a:blip xmlns:r="http://schemas.openxmlformats.org/officeDocument/2006/relationships" r:embed="rId7"/>
          <a:stretch>
            <a:fillRect/>
          </a:stretch>
        </xdr:blipFill>
        <xdr:spPr>
          <a:xfrm>
            <a:off x="8180547" y="43987880"/>
            <a:ext cx="2688547" cy="1555908"/>
          </a:xfrm>
          <a:prstGeom prst="rect">
            <a:avLst/>
          </a:prstGeom>
        </xdr:spPr>
      </xdr:pic>
    </xdr:grpSp>
    <xdr:clientData/>
  </xdr:twoCellAnchor>
  <xdr:twoCellAnchor>
    <xdr:from>
      <xdr:col>1</xdr:col>
      <xdr:colOff>38100</xdr:colOff>
      <xdr:row>271</xdr:row>
      <xdr:rowOff>173831</xdr:rowOff>
    </xdr:from>
    <xdr:to>
      <xdr:col>18</xdr:col>
      <xdr:colOff>140970</xdr:colOff>
      <xdr:row>284</xdr:row>
      <xdr:rowOff>154782</xdr:rowOff>
    </xdr:to>
    <xdr:sp macro="" textlink="">
      <xdr:nvSpPr>
        <xdr:cNvPr id="93" name="TextBox 92">
          <a:extLst>
            <a:ext uri="{FF2B5EF4-FFF2-40B4-BE49-F238E27FC236}">
              <a16:creationId xmlns:a16="http://schemas.microsoft.com/office/drawing/2014/main" id="{00000000-0008-0000-0000-00005D000000}"/>
            </a:ext>
          </a:extLst>
        </xdr:cNvPr>
        <xdr:cNvSpPr txBox="1"/>
      </xdr:nvSpPr>
      <xdr:spPr>
        <a:xfrm>
          <a:off x="645319" y="49465706"/>
          <a:ext cx="10639901" cy="230267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chemeClr val="dk1"/>
              </a:solidFill>
              <a:effectLst/>
              <a:latin typeface="+mn-lt"/>
              <a:ea typeface="+mn-ea"/>
              <a:cs typeface="+mn-cs"/>
            </a:rPr>
            <a:t>In Exercise 3‑2, </a:t>
          </a:r>
          <a:r>
            <a:rPr lang="en-US" sz="1100" b="0" i="0" baseline="0"/>
            <a:t> the velocity was estimated from the arrival time of the peak.  Is this the best part of the curve to use?  </a:t>
          </a:r>
        </a:p>
        <a:p>
          <a:endParaRPr lang="en-US" sz="1100" b="0" i="0" baseline="0"/>
        </a:p>
        <a:p>
          <a:r>
            <a:rPr lang="en-US" sz="1100" b="1" i="1" baseline="0"/>
            <a:t>Run tests with input shown at right and repeat tests for x</a:t>
          </a:r>
          <a:r>
            <a:rPr lang="en-US" sz="1100" b="1" i="1" baseline="-25000"/>
            <a:t>o</a:t>
          </a:r>
          <a:r>
            <a:rPr lang="en-US" sz="1100" b="1" i="1" baseline="0"/>
            <a:t> = 2,4, and 6 m.  Note the arrival time of C = 0.1, C= 0.5 </a:t>
          </a:r>
          <a:r>
            <a:rPr lang="en-US" sz="1100" b="1" i="1" baseline="0">
              <a:solidFill>
                <a:schemeClr val="dk1"/>
              </a:solidFill>
              <a:effectLst/>
              <a:latin typeface="+mn-lt"/>
              <a:ea typeface="+mn-ea"/>
              <a:cs typeface="+mn-cs"/>
            </a:rPr>
            <a:t>(relative to the maximum concentration that crosses the monitor on the centerline)</a:t>
          </a:r>
          <a:r>
            <a:rPr lang="en-US" sz="1100" b="1" i="1" baseline="0"/>
            <a:t>, and the peak and calculate the apparent velocity from each.  Which one is closest to the correct value of 1?  Explain what is happening here.</a:t>
          </a:r>
        </a:p>
        <a:p>
          <a:endParaRPr lang="en-US" sz="1100" b="1" i="1" baseline="0"/>
        </a:p>
        <a:p>
          <a:endParaRPr lang="en-US" sz="1100" b="1" i="1" baseline="0"/>
        </a:p>
        <a:p>
          <a:endParaRPr lang="en-US" sz="1100" b="1" i="1" baseline="0"/>
        </a:p>
        <a:p>
          <a:endParaRPr lang="en-US" sz="1100" b="1" i="1" baseline="0"/>
        </a:p>
        <a:p>
          <a:endParaRPr lang="en-US" sz="1100" b="1" i="1" baseline="0"/>
        </a:p>
        <a:p>
          <a:pPr marL="0" marR="0" lvl="0" indent="0"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              Figure Exercise 3‑2</a:t>
          </a:r>
          <a:r>
            <a:rPr lang="en-US" sz="1100">
              <a:solidFill>
                <a:schemeClr val="dk1"/>
              </a:solidFill>
              <a:effectLst/>
              <a:latin typeface="+mn-lt"/>
              <a:ea typeface="+mn-ea"/>
              <a:cs typeface="+mn-cs"/>
            </a:rPr>
            <a:t> </a:t>
          </a:r>
          <a:r>
            <a:rPr lang="en-US" sz="1100" b="1">
              <a:solidFill>
                <a:schemeClr val="dk1"/>
              </a:solidFill>
              <a:effectLst/>
              <a:latin typeface="+mn-lt"/>
              <a:ea typeface="+mn-ea"/>
              <a:cs typeface="+mn-cs"/>
            </a:rPr>
            <a:t>‑</a:t>
          </a:r>
          <a:r>
            <a:rPr lang="en-US" sz="1100">
              <a:solidFill>
                <a:schemeClr val="dk1"/>
              </a:solidFill>
              <a:effectLst/>
              <a:latin typeface="+mn-lt"/>
              <a:ea typeface="+mn-ea"/>
              <a:cs typeface="+mn-cs"/>
            </a:rPr>
            <a:t> Input for the model when undertaking Exercise 3‑2.</a:t>
          </a:r>
        </a:p>
        <a:p>
          <a:pPr marL="0" marR="0" lvl="0" indent="0" defTabSz="914400" eaLnBrk="1" fontAlgn="auto" latinLnBrk="0" hangingPunct="1">
            <a:lnSpc>
              <a:spcPct val="100000"/>
            </a:lnSpc>
            <a:spcBef>
              <a:spcPts val="0"/>
            </a:spcBef>
            <a:spcAft>
              <a:spcPts val="0"/>
            </a:spcAft>
            <a:buClrTx/>
            <a:buSzTx/>
            <a:buFontTx/>
            <a:buNone/>
            <a:tabLst/>
            <a:defRPr/>
          </a:pP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a:t>
          </a:r>
          <a:r>
            <a:rPr lang="en-US" sz="1100">
              <a:solidFill>
                <a:schemeClr val="dk1"/>
              </a:solidFill>
              <a:effectLst/>
              <a:latin typeface="+mn-lt"/>
              <a:ea typeface="+mn-ea"/>
              <a:cs typeface="+mn-cs"/>
            </a:rPr>
            <a:t> </a:t>
          </a:r>
          <a:r>
            <a:rPr lang="en-US" sz="1100" b="1">
              <a:solidFill>
                <a:schemeClr val="dk1"/>
              </a:solidFill>
              <a:effectLst/>
              <a:latin typeface="+mn-lt"/>
              <a:ea typeface="+mn-ea"/>
              <a:cs typeface="+mn-cs"/>
            </a:rPr>
            <a:t>The solution for Exercise 3‑3</a:t>
          </a:r>
          <a:r>
            <a:rPr lang="en-US" sz="1100">
              <a:solidFill>
                <a:schemeClr val="dk1"/>
              </a:solidFill>
              <a:effectLst/>
              <a:latin typeface="+mn-lt"/>
              <a:ea typeface="+mn-ea"/>
              <a:cs typeface="+mn-cs"/>
            </a:rPr>
            <a:t> extends </a:t>
          </a:r>
          <a:r>
            <a:rPr lang="en-US" sz="1100" u="none">
              <a:solidFill>
                <a:schemeClr val="dk1"/>
              </a:solidFill>
              <a:effectLst/>
              <a:latin typeface="+mn-lt"/>
              <a:ea typeface="+mn-ea"/>
              <a:cs typeface="+mn-cs"/>
            </a:rPr>
            <a:t>from row 206 to row 226 of the Solutions Tab of KeyFile_GWP_Velocity_Exercises.xlsm</a:t>
          </a:r>
          <a:r>
            <a:rPr lang="en-US" sz="1100" b="1" u="none">
              <a:solidFill>
                <a:schemeClr val="dk1"/>
              </a:solidFill>
              <a:effectLst/>
              <a:latin typeface="+mn-lt"/>
              <a:ea typeface="+mn-ea"/>
              <a:cs typeface="+mn-cs"/>
            </a:rPr>
            <a:t>*</a:t>
          </a:r>
          <a:r>
            <a:rPr lang="en-US" sz="1100" u="none">
              <a:solidFill>
                <a:schemeClr val="dk1"/>
              </a:solidFill>
              <a:effectLst/>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endParaRPr lang="en-US"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en-US" sz="1100">
            <a:solidFill>
              <a:schemeClr val="dk1"/>
            </a:solidFill>
            <a:effectLst/>
            <a:latin typeface="+mn-lt"/>
            <a:ea typeface="+mn-ea"/>
            <a:cs typeface="+mn-cs"/>
          </a:endParaRPr>
        </a:p>
        <a:p>
          <a:endParaRPr lang="en-US" sz="1100" b="1" i="1" baseline="0"/>
        </a:p>
        <a:p>
          <a:endParaRPr lang="en-US" sz="1100" b="0" i="0" baseline="0"/>
        </a:p>
      </xdr:txBody>
    </xdr:sp>
    <xdr:clientData/>
  </xdr:twoCellAnchor>
  <xdr:twoCellAnchor>
    <xdr:from>
      <xdr:col>1</xdr:col>
      <xdr:colOff>19050</xdr:colOff>
      <xdr:row>297</xdr:row>
      <xdr:rowOff>17143</xdr:rowOff>
    </xdr:from>
    <xdr:to>
      <xdr:col>18</xdr:col>
      <xdr:colOff>486251</xdr:colOff>
      <xdr:row>327</xdr:row>
      <xdr:rowOff>47624</xdr:rowOff>
    </xdr:to>
    <xdr:sp macro="" textlink="">
      <xdr:nvSpPr>
        <xdr:cNvPr id="95" name="TextBox 94">
          <a:extLst>
            <a:ext uri="{FF2B5EF4-FFF2-40B4-BE49-F238E27FC236}">
              <a16:creationId xmlns:a16="http://schemas.microsoft.com/office/drawing/2014/main" id="{00000000-0008-0000-0000-00005F000000}"/>
            </a:ext>
          </a:extLst>
        </xdr:cNvPr>
        <xdr:cNvSpPr txBox="1"/>
      </xdr:nvSpPr>
      <xdr:spPr>
        <a:xfrm>
          <a:off x="626269" y="53952456"/>
          <a:ext cx="11004232" cy="538829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chemeClr val="dk1"/>
              </a:solidFill>
              <a:effectLst/>
              <a:latin typeface="+mn-lt"/>
              <a:ea typeface="+mn-ea"/>
              <a:cs typeface="+mn-cs"/>
            </a:rPr>
            <a:t>Click on the Exercise 4 tab in the “GWP_Velocity_Exercises.xlsm” spreadsheet and look over the interface. There are two areas where the user can input parameter values. In the range B4 to C9 is a table where the user can input the x and y coordinates for 5 wells (Figure Exercise 4‑1a). These wells will be sampled for water levels ‑ taken from the flow model automatically ‑ and subjected to point velocity determinations, also automatically done by the sheet when prompted by the user. </a:t>
          </a:r>
        </a:p>
        <a:p>
          <a:endParaRPr lang="en-US" sz="1100" b="0" i="0" baseline="0"/>
        </a:p>
        <a:p>
          <a:r>
            <a:rPr lang="en-US" sz="1100" b="0" i="0" baseline="0"/>
            <a:t>The second place for user input is in the range Q3 to R11.  Here the user specifies aspects of the flow model </a:t>
          </a:r>
          <a:r>
            <a:rPr lang="en-US" sz="1100">
              <a:solidFill>
                <a:schemeClr val="dk1"/>
              </a:solidFill>
              <a:effectLst/>
              <a:latin typeface="+mn-lt"/>
              <a:ea typeface="+mn-ea"/>
              <a:cs typeface="+mn-cs"/>
            </a:rPr>
            <a:t>(Figure Exercise 4‑1b). </a:t>
          </a:r>
        </a:p>
        <a:p>
          <a:endParaRPr lang="en-US" sz="1100" b="0" i="0" baseline="0">
            <a:solidFill>
              <a:schemeClr val="dk1"/>
            </a:solidFill>
            <a:effectLst/>
            <a:latin typeface="+mn-lt"/>
            <a:ea typeface="+mn-ea"/>
            <a:cs typeface="+mn-cs"/>
          </a:endParaRPr>
        </a:p>
        <a:p>
          <a:r>
            <a:rPr lang="en-US" sz="1100" b="0" i="0" baseline="0">
              <a:solidFill>
                <a:schemeClr val="dk1"/>
              </a:solidFill>
              <a:effectLst/>
              <a:latin typeface="+mn-lt"/>
              <a:ea typeface="+mn-ea"/>
              <a:cs typeface="+mn-cs"/>
            </a:rPr>
            <a:t>a)                                                                                                                                                                        b)</a:t>
          </a:r>
        </a:p>
        <a:p>
          <a:endParaRPr lang="en-US" sz="1100" b="0" i="0" baseline="0">
            <a:solidFill>
              <a:schemeClr val="dk1"/>
            </a:solidFill>
            <a:effectLst/>
            <a:latin typeface="+mn-lt"/>
            <a:ea typeface="+mn-ea"/>
            <a:cs typeface="+mn-cs"/>
          </a:endParaRPr>
        </a:p>
        <a:p>
          <a:endParaRPr lang="en-US" sz="1100" b="0" i="0" baseline="0">
            <a:solidFill>
              <a:schemeClr val="dk1"/>
            </a:solidFill>
            <a:effectLst/>
            <a:latin typeface="+mn-lt"/>
            <a:ea typeface="+mn-ea"/>
            <a:cs typeface="+mn-cs"/>
          </a:endParaRPr>
        </a:p>
        <a:p>
          <a:endParaRPr lang="en-US" sz="1100" b="0" i="0" baseline="0">
            <a:solidFill>
              <a:schemeClr val="dk1"/>
            </a:solidFill>
            <a:effectLst/>
            <a:latin typeface="+mn-lt"/>
            <a:ea typeface="+mn-ea"/>
            <a:cs typeface="+mn-cs"/>
          </a:endParaRPr>
        </a:p>
        <a:p>
          <a:endParaRPr lang="en-US" sz="1100" b="0" i="0" baseline="0">
            <a:solidFill>
              <a:schemeClr val="dk1"/>
            </a:solidFill>
            <a:effectLst/>
            <a:latin typeface="+mn-lt"/>
            <a:ea typeface="+mn-ea"/>
            <a:cs typeface="+mn-cs"/>
          </a:endParaRPr>
        </a:p>
        <a:p>
          <a:endParaRPr lang="en-US" sz="1100" b="0" i="0" baseline="0">
            <a:solidFill>
              <a:schemeClr val="dk1"/>
            </a:solidFill>
            <a:effectLst/>
            <a:latin typeface="+mn-lt"/>
            <a:ea typeface="+mn-ea"/>
            <a:cs typeface="+mn-cs"/>
          </a:endParaRPr>
        </a:p>
        <a:p>
          <a:endParaRPr lang="en-US" sz="1100" b="0" i="0" baseline="0">
            <a:solidFill>
              <a:schemeClr val="dk1"/>
            </a:solidFill>
            <a:effectLst/>
            <a:latin typeface="+mn-lt"/>
            <a:ea typeface="+mn-ea"/>
            <a:cs typeface="+mn-cs"/>
          </a:endParaRPr>
        </a:p>
        <a:p>
          <a:endParaRPr lang="en-US" sz="1100" b="0" i="0" baseline="0">
            <a:solidFill>
              <a:schemeClr val="dk1"/>
            </a:solidFill>
            <a:effectLst/>
            <a:latin typeface="+mn-lt"/>
            <a:ea typeface="+mn-ea"/>
            <a:cs typeface="+mn-cs"/>
          </a:endParaRPr>
        </a:p>
        <a:p>
          <a:endParaRPr lang="en-US" sz="1100" b="0" i="0" baseline="0">
            <a:solidFill>
              <a:schemeClr val="dk1"/>
            </a:solidFill>
            <a:effectLst/>
            <a:latin typeface="+mn-lt"/>
            <a:ea typeface="+mn-ea"/>
            <a:cs typeface="+mn-cs"/>
          </a:endParaRPr>
        </a:p>
        <a:p>
          <a:endParaRPr lang="en-US" sz="1100" b="0" i="0" baseline="0">
            <a:solidFill>
              <a:schemeClr val="dk1"/>
            </a:solidFill>
            <a:effectLst/>
            <a:latin typeface="+mn-lt"/>
            <a:ea typeface="+mn-ea"/>
            <a:cs typeface="+mn-cs"/>
          </a:endParaRPr>
        </a:p>
        <a:p>
          <a:endParaRPr lang="en-US" sz="1100" b="0" i="0"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Figure Exercise 4‑1 ‑ </a:t>
          </a:r>
          <a:r>
            <a:rPr lang="en-US" sz="1100">
              <a:solidFill>
                <a:schemeClr val="dk1"/>
              </a:solidFill>
              <a:effectLst/>
              <a:latin typeface="+mn-lt"/>
              <a:ea typeface="+mn-ea"/>
              <a:cs typeface="+mn-cs"/>
            </a:rPr>
            <a:t>Areas of the “GWP_Velocity_Exercises.xlsm” spreadsheet where the user can vary parameter values of the model. </a:t>
          </a:r>
        </a:p>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a) Well location coordinates. b) Dispersivities, effective porosity, hydraulic conductivities, and time.</a:t>
          </a:r>
        </a:p>
        <a:p>
          <a:endParaRPr lang="en-US" sz="1100" b="0" i="0" baseline="0">
            <a:solidFill>
              <a:schemeClr val="dk1"/>
            </a:solidFill>
            <a:effectLst/>
            <a:latin typeface="+mn-lt"/>
            <a:ea typeface="+mn-ea"/>
            <a:cs typeface="+mn-cs"/>
          </a:endParaRPr>
        </a:p>
        <a:p>
          <a:r>
            <a:rPr lang="en-US" sz="1100" b="0" i="0" baseline="0">
              <a:solidFill>
                <a:schemeClr val="dk1"/>
              </a:solidFill>
              <a:effectLst/>
              <a:latin typeface="+mn-lt"/>
              <a:ea typeface="+mn-ea"/>
              <a:cs typeface="+mn-cs"/>
            </a:rPr>
            <a:t>where,</a:t>
          </a:r>
          <a:endParaRPr lang="en-US" sz="1100" b="0" i="0" baseline="0"/>
        </a:p>
        <a:p>
          <a:r>
            <a:rPr lang="en-US" sz="1100" b="0" i="1" baseline="0"/>
            <a:t>dx</a:t>
          </a:r>
          <a:r>
            <a:rPr lang="en-US" sz="1100" b="0" i="0" baseline="0"/>
            <a:t> = the space between nodes (spreadsheet cells) in the model going left to right</a:t>
          </a:r>
        </a:p>
        <a:p>
          <a:r>
            <a:rPr lang="en-US" sz="1100" b="0" i="1" baseline="0"/>
            <a:t>dy</a:t>
          </a:r>
          <a:r>
            <a:rPr lang="en-US" sz="1100" b="0" i="0" baseline="0"/>
            <a:t> = </a:t>
          </a:r>
          <a:r>
            <a:rPr lang="en-US" sz="1100" b="0" i="0" baseline="0">
              <a:solidFill>
                <a:schemeClr val="dk1"/>
              </a:solidFill>
              <a:effectLst/>
              <a:latin typeface="+mn-lt"/>
              <a:ea typeface="+mn-ea"/>
              <a:cs typeface="+mn-cs"/>
            </a:rPr>
            <a:t>the space between nodes (spreadsheet cells) in the model going up to down</a:t>
          </a:r>
        </a:p>
        <a:p>
          <a:r>
            <a:rPr lang="en-US" sz="1100" b="0" i="1" baseline="0">
              <a:solidFill>
                <a:schemeClr val="dk1"/>
              </a:solidFill>
              <a:effectLst/>
              <a:latin typeface="+mn-lt"/>
              <a:ea typeface="+mn-ea"/>
              <a:cs typeface="+mn-cs"/>
            </a:rPr>
            <a:t>n</a:t>
          </a:r>
          <a:r>
            <a:rPr lang="en-US" sz="1100" b="0" i="1" baseline="-25000">
              <a:solidFill>
                <a:schemeClr val="dk1"/>
              </a:solidFill>
              <a:effectLst/>
              <a:latin typeface="+mn-lt"/>
              <a:ea typeface="+mn-ea"/>
              <a:cs typeface="+mn-cs"/>
            </a:rPr>
            <a:t>e</a:t>
          </a:r>
          <a:r>
            <a:rPr lang="en-US" sz="1100" b="0" i="0" baseline="0">
              <a:solidFill>
                <a:schemeClr val="dk1"/>
              </a:solidFill>
              <a:effectLst/>
              <a:latin typeface="+mn-lt"/>
              <a:ea typeface="+mn-ea"/>
              <a:cs typeface="+mn-cs"/>
            </a:rPr>
            <a:t> = the effective porosity</a:t>
          </a:r>
        </a:p>
        <a:p>
          <a:r>
            <a:rPr lang="en-US" sz="1100" b="0" i="1" baseline="0">
              <a:solidFill>
                <a:schemeClr val="dk1"/>
              </a:solidFill>
              <a:effectLst/>
              <a:latin typeface="+mn-lt"/>
              <a:ea typeface="+mn-ea"/>
              <a:cs typeface="+mn-cs"/>
            </a:rPr>
            <a:t>Khigh</a:t>
          </a:r>
          <a:r>
            <a:rPr lang="en-US" sz="1100" b="0" i="0" baseline="0">
              <a:solidFill>
                <a:schemeClr val="dk1"/>
              </a:solidFill>
              <a:effectLst/>
              <a:latin typeface="+mn-lt"/>
              <a:ea typeface="+mn-ea"/>
              <a:cs typeface="+mn-cs"/>
            </a:rPr>
            <a:t> = the hydraulic conductivity of the most permeable sediments</a:t>
          </a:r>
        </a:p>
        <a:p>
          <a:r>
            <a:rPr lang="en-US" sz="1100" b="0" i="1" baseline="0">
              <a:solidFill>
                <a:schemeClr val="dk1"/>
              </a:solidFill>
              <a:effectLst/>
              <a:latin typeface="+mn-lt"/>
              <a:ea typeface="+mn-ea"/>
              <a:cs typeface="+mn-cs"/>
            </a:rPr>
            <a:t>Kmid</a:t>
          </a:r>
          <a:r>
            <a:rPr lang="en-US" sz="1100" b="0" i="0" baseline="0">
              <a:solidFill>
                <a:schemeClr val="dk1"/>
              </a:solidFill>
              <a:effectLst/>
              <a:latin typeface="+mn-lt"/>
              <a:ea typeface="+mn-ea"/>
              <a:cs typeface="+mn-cs"/>
            </a:rPr>
            <a:t> and </a:t>
          </a:r>
          <a:r>
            <a:rPr lang="en-US" sz="1100" b="0" i="1" baseline="0">
              <a:solidFill>
                <a:schemeClr val="dk1"/>
              </a:solidFill>
              <a:effectLst/>
              <a:latin typeface="+mn-lt"/>
              <a:ea typeface="+mn-ea"/>
              <a:cs typeface="+mn-cs"/>
            </a:rPr>
            <a:t>Klow</a:t>
          </a:r>
          <a:r>
            <a:rPr lang="en-US" sz="1100" b="0" i="0" baseline="0">
              <a:solidFill>
                <a:schemeClr val="dk1"/>
              </a:solidFill>
              <a:effectLst/>
              <a:latin typeface="+mn-lt"/>
              <a:ea typeface="+mn-ea"/>
              <a:cs typeface="+mn-cs"/>
            </a:rPr>
            <a:t> = available to advanced users, but not active in the default settings</a:t>
          </a:r>
        </a:p>
        <a:p>
          <a:r>
            <a:rPr lang="en-US" sz="1100" b="0" i="1" baseline="0">
              <a:solidFill>
                <a:schemeClr val="dk1"/>
              </a:solidFill>
              <a:effectLst/>
              <a:latin typeface="+mn-lt"/>
              <a:ea typeface="+mn-ea"/>
              <a:cs typeface="+mn-cs"/>
            </a:rPr>
            <a:t>Kgeom</a:t>
          </a:r>
          <a:r>
            <a:rPr lang="en-US" sz="1100" b="0" i="0" baseline="0">
              <a:solidFill>
                <a:schemeClr val="dk1"/>
              </a:solidFill>
              <a:effectLst/>
              <a:latin typeface="+mn-lt"/>
              <a:ea typeface="+mn-ea"/>
              <a:cs typeface="+mn-cs"/>
            </a:rPr>
            <a:t> = the geometric mean of the hydraulic conductivity in the model domain</a:t>
          </a:r>
        </a:p>
        <a:p>
          <a:r>
            <a:rPr lang="en-US" sz="1100" b="0" i="1" baseline="0">
              <a:solidFill>
                <a:schemeClr val="dk1"/>
              </a:solidFill>
              <a:effectLst/>
              <a:latin typeface="+mn-lt"/>
              <a:ea typeface="+mn-ea"/>
              <a:cs typeface="+mn-cs"/>
            </a:rPr>
            <a:t>time</a:t>
          </a:r>
          <a:r>
            <a:rPr lang="en-US" sz="1100" b="0" i="0" baseline="0">
              <a:solidFill>
                <a:schemeClr val="dk1"/>
              </a:solidFill>
              <a:effectLst/>
              <a:latin typeface="+mn-lt"/>
              <a:ea typeface="+mn-ea"/>
              <a:cs typeface="+mn-cs"/>
            </a:rPr>
            <a:t> = the time interval used to calculate the velocity vector lengths</a:t>
          </a:r>
        </a:p>
        <a:p>
          <a:endParaRPr lang="en-US" sz="1100" b="0" i="0" baseline="0">
            <a:solidFill>
              <a:schemeClr val="dk1"/>
            </a:solidFill>
            <a:effectLst/>
            <a:latin typeface="+mn-lt"/>
            <a:ea typeface="+mn-ea"/>
            <a:cs typeface="+mn-cs"/>
          </a:endParaRPr>
        </a:p>
        <a:p>
          <a:r>
            <a:rPr lang="en-US" sz="1100">
              <a:solidFill>
                <a:schemeClr val="dk1"/>
              </a:solidFill>
              <a:effectLst/>
              <a:latin typeface="+mn-lt"/>
              <a:ea typeface="+mn-ea"/>
              <a:cs typeface="+mn-cs"/>
            </a:rPr>
            <a:t>Figure Exercise 4‑1b </a:t>
          </a:r>
          <a:r>
            <a:rPr lang="en-US" sz="1100" b="0" i="0" baseline="0">
              <a:solidFill>
                <a:schemeClr val="dk1"/>
              </a:solidFill>
              <a:effectLst/>
              <a:latin typeface="+mn-lt"/>
              <a:ea typeface="+mn-ea"/>
              <a:cs typeface="+mn-cs"/>
            </a:rPr>
            <a:t>lists the default values of these input parameters. to be used for the exercises below.  </a:t>
          </a:r>
          <a:endParaRPr lang="en-US" sz="1100" b="0" i="0" baseline="0"/>
        </a:p>
      </xdr:txBody>
    </xdr:sp>
    <xdr:clientData/>
  </xdr:twoCellAnchor>
  <xdr:twoCellAnchor editAs="oneCell">
    <xdr:from>
      <xdr:col>1</xdr:col>
      <xdr:colOff>45720</xdr:colOff>
      <xdr:row>304</xdr:row>
      <xdr:rowOff>103822</xdr:rowOff>
    </xdr:from>
    <xdr:to>
      <xdr:col>8</xdr:col>
      <xdr:colOff>454748</xdr:colOff>
      <xdr:row>312</xdr:row>
      <xdr:rowOff>94424</xdr:rowOff>
    </xdr:to>
    <xdr:pic>
      <xdr:nvPicPr>
        <xdr:cNvPr id="96" name="Picture 95">
          <a:extLst>
            <a:ext uri="{FF2B5EF4-FFF2-40B4-BE49-F238E27FC236}">
              <a16:creationId xmlns:a16="http://schemas.microsoft.com/office/drawing/2014/main" id="{00000000-0008-0000-0000-000060000000}"/>
            </a:ext>
          </a:extLst>
        </xdr:cNvPr>
        <xdr:cNvPicPr>
          <a:picLocks noChangeAspect="1"/>
        </xdr:cNvPicPr>
      </xdr:nvPicPr>
      <xdr:blipFill>
        <a:blip xmlns:r="http://schemas.openxmlformats.org/officeDocument/2006/relationships" r:embed="rId8"/>
        <a:stretch>
          <a:fillRect/>
        </a:stretch>
      </xdr:blipFill>
      <xdr:spPr>
        <a:xfrm>
          <a:off x="652939" y="55289291"/>
          <a:ext cx="4659559" cy="1428877"/>
        </a:xfrm>
        <a:prstGeom prst="rect">
          <a:avLst/>
        </a:prstGeom>
      </xdr:spPr>
    </xdr:pic>
    <xdr:clientData/>
  </xdr:twoCellAnchor>
  <xdr:twoCellAnchor editAs="oneCell">
    <xdr:from>
      <xdr:col>10</xdr:col>
      <xdr:colOff>9524</xdr:colOff>
      <xdr:row>304</xdr:row>
      <xdr:rowOff>59346</xdr:rowOff>
    </xdr:from>
    <xdr:to>
      <xdr:col>12</xdr:col>
      <xdr:colOff>361473</xdr:colOff>
      <xdr:row>312</xdr:row>
      <xdr:rowOff>97390</xdr:rowOff>
    </xdr:to>
    <xdr:pic>
      <xdr:nvPicPr>
        <xdr:cNvPr id="97" name="Picture 96">
          <a:extLst>
            <a:ext uri="{FF2B5EF4-FFF2-40B4-BE49-F238E27FC236}">
              <a16:creationId xmlns:a16="http://schemas.microsoft.com/office/drawing/2014/main" id="{00000000-0008-0000-0000-000061000000}"/>
            </a:ext>
          </a:extLst>
        </xdr:cNvPr>
        <xdr:cNvPicPr>
          <a:picLocks noChangeAspect="1"/>
        </xdr:cNvPicPr>
      </xdr:nvPicPr>
      <xdr:blipFill>
        <a:blip xmlns:r="http://schemas.openxmlformats.org/officeDocument/2006/relationships" r:embed="rId9"/>
        <a:stretch>
          <a:fillRect/>
        </a:stretch>
      </xdr:blipFill>
      <xdr:spPr>
        <a:xfrm>
          <a:off x="6081712" y="55244815"/>
          <a:ext cx="1570196" cy="1470604"/>
        </a:xfrm>
        <a:prstGeom prst="rect">
          <a:avLst/>
        </a:prstGeom>
      </xdr:spPr>
    </xdr:pic>
    <xdr:clientData/>
  </xdr:twoCellAnchor>
  <xdr:twoCellAnchor>
    <xdr:from>
      <xdr:col>1</xdr:col>
      <xdr:colOff>17144</xdr:colOff>
      <xdr:row>328</xdr:row>
      <xdr:rowOff>19050</xdr:rowOff>
    </xdr:from>
    <xdr:to>
      <xdr:col>18</xdr:col>
      <xdr:colOff>323849</xdr:colOff>
      <xdr:row>372</xdr:row>
      <xdr:rowOff>119062</xdr:rowOff>
    </xdr:to>
    <xdr:sp macro="" textlink="">
      <xdr:nvSpPr>
        <xdr:cNvPr id="98" name="TextBox 97">
          <a:extLst>
            <a:ext uri="{FF2B5EF4-FFF2-40B4-BE49-F238E27FC236}">
              <a16:creationId xmlns:a16="http://schemas.microsoft.com/office/drawing/2014/main" id="{00000000-0008-0000-0000-000062000000}"/>
            </a:ext>
          </a:extLst>
        </xdr:cNvPr>
        <xdr:cNvSpPr txBox="1"/>
      </xdr:nvSpPr>
      <xdr:spPr>
        <a:xfrm>
          <a:off x="624363" y="59490769"/>
          <a:ext cx="10843736" cy="795813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i="0" baseline="0"/>
            <a:t>The calculations performed automatically on this sheet are initiated by clicking on the buttons shown in </a:t>
          </a:r>
          <a:r>
            <a:rPr lang="en-US" sz="1100">
              <a:solidFill>
                <a:schemeClr val="dk1"/>
              </a:solidFill>
              <a:effectLst/>
              <a:latin typeface="+mn-lt"/>
              <a:ea typeface="+mn-ea"/>
              <a:cs typeface="+mn-cs"/>
            </a:rPr>
            <a:t>Figure Exercise 4‑1a</a:t>
          </a:r>
          <a:r>
            <a:rPr lang="en-US" sz="1100" b="0" i="0" baseline="0"/>
            <a:t>.  The Porous Medium 1 and Porous Medium 2 buttons enter two pre-set hydraulic conductivity distributions into the model.  These two media will be used in the exercises that follow.  Users can enter any custom K distribution by simply typing over the K entries in the range R32 to AF46.</a:t>
          </a:r>
        </a:p>
        <a:p>
          <a:endParaRPr lang="en-US" sz="1100" b="0" i="0" baseline="0"/>
        </a:p>
        <a:p>
          <a:r>
            <a:rPr lang="en-US" sz="1100" b="0" i="0" baseline="0"/>
            <a:t>The flow system analysis consists of 2 parts: 1) an analysis based on water levels in the 5 wells (</a:t>
          </a:r>
          <a:r>
            <a:rPr lang="en-US" sz="1100">
              <a:solidFill>
                <a:schemeClr val="dk1"/>
              </a:solidFill>
              <a:effectLst/>
              <a:latin typeface="+mn-lt"/>
              <a:ea typeface="+mn-ea"/>
              <a:cs typeface="+mn-cs"/>
            </a:rPr>
            <a:t>Figure Exercise 4‑1a</a:t>
          </a:r>
          <a:r>
            <a:rPr lang="en-US" sz="1100" b="0" i="0" baseline="0"/>
            <a:t>) and Darcy's Law, and 2) point velocity analysis.  Both analyses begin by clicking on the Points Update button (</a:t>
          </a:r>
          <a:r>
            <a:rPr lang="en-US" sz="1100">
              <a:solidFill>
                <a:schemeClr val="dk1"/>
              </a:solidFill>
              <a:effectLst/>
              <a:latin typeface="+mn-lt"/>
              <a:ea typeface="+mn-ea"/>
              <a:cs typeface="+mn-cs"/>
            </a:rPr>
            <a:t>Figure Exercise 4‑1a</a:t>
          </a:r>
          <a:r>
            <a:rPr lang="en-US" sz="1100" b="0" i="0" baseline="0"/>
            <a:t>).</a:t>
          </a:r>
        </a:p>
        <a:p>
          <a:endParaRPr lang="en-US" sz="1100" b="0" i="0" baseline="0"/>
        </a:p>
        <a:p>
          <a:r>
            <a:rPr lang="en-US" sz="1100" b="0" i="0" baseline="0"/>
            <a:t>The userform that appears when Points Update is clicked allows users to manually enter well location coordinates.  Alternatively, the Autofill option prompts the sheet to randomly select five locations for the wells and enter them into the input table (</a:t>
          </a:r>
          <a:r>
            <a:rPr lang="en-US" sz="1100">
              <a:solidFill>
                <a:schemeClr val="dk1"/>
              </a:solidFill>
              <a:effectLst/>
              <a:latin typeface="+mn-lt"/>
              <a:ea typeface="+mn-ea"/>
              <a:cs typeface="+mn-cs"/>
            </a:rPr>
            <a:t>Figure Exercise 4‑1a</a:t>
          </a:r>
          <a:r>
            <a:rPr lang="en-US" sz="1100" b="0" i="0" baseline="0"/>
            <a:t>).</a:t>
          </a:r>
          <a:endParaRPr lang="en-US" sz="1100" b="0" i="0" u="none" strike="noStrike" baseline="0">
            <a:solidFill>
              <a:schemeClr val="dk1"/>
            </a:solidFill>
            <a:effectLst/>
            <a:latin typeface="+mn-lt"/>
            <a:ea typeface="+mn-ea"/>
            <a:cs typeface="+mn-cs"/>
          </a:endParaRPr>
        </a:p>
        <a:p>
          <a:endParaRPr lang="en-US" sz="1100" b="0" i="0" u="none" strike="noStrike" baseline="0">
            <a:solidFill>
              <a:schemeClr val="dk1"/>
            </a:solidFill>
            <a:effectLst/>
            <a:latin typeface="+mn-lt"/>
            <a:ea typeface="+mn-ea"/>
            <a:cs typeface="+mn-cs"/>
          </a:endParaRPr>
        </a:p>
        <a:p>
          <a:r>
            <a:rPr lang="en-US" sz="1100">
              <a:solidFill>
                <a:schemeClr val="dk1"/>
              </a:solidFill>
              <a:effectLst/>
              <a:latin typeface="+mn-lt"/>
              <a:ea typeface="+mn-ea"/>
              <a:cs typeface="+mn-cs"/>
            </a:rPr>
            <a:t>A user form appears (Figure Exercise 4‑2a) when Points Update (Figure Exercise 4‑1a) is clicked allowing users to enter well location coordinates manually or automatically. The Autofill option prompts the sheet to randomly select five locations for the wells and enter them into the input table.</a:t>
          </a:r>
          <a:r>
            <a:rPr lang="en-US" sz="1100" b="0" i="0" u="none" strike="noStrike" baseline="0">
              <a:solidFill>
                <a:schemeClr val="dk1"/>
              </a:solidFill>
              <a:effectLst/>
              <a:latin typeface="+mn-lt"/>
              <a:ea typeface="+mn-ea"/>
              <a:cs typeface="+mn-cs"/>
            </a:rPr>
            <a:t>Calculations begin with the selection of the Calc. Points button (</a:t>
          </a:r>
          <a:r>
            <a:rPr lang="en-US" sz="1100">
              <a:solidFill>
                <a:schemeClr val="dk1"/>
              </a:solidFill>
              <a:effectLst/>
              <a:latin typeface="+mn-lt"/>
              <a:ea typeface="+mn-ea"/>
              <a:cs typeface="+mn-cs"/>
            </a:rPr>
            <a:t>Figure Exercise 4‑2a</a:t>
          </a:r>
          <a:r>
            <a:rPr lang="en-US" sz="1100" b="0" i="0" u="none" strike="noStrike" baseline="0">
              <a:solidFill>
                <a:schemeClr val="dk1"/>
              </a:solidFill>
              <a:effectLst/>
              <a:latin typeface="+mn-lt"/>
              <a:ea typeface="+mn-ea"/>
              <a:cs typeface="+mn-cs"/>
            </a:rPr>
            <a:t>).  </a:t>
          </a:r>
          <a:r>
            <a:rPr lang="en-US" sz="1100">
              <a:solidFill>
                <a:schemeClr val="dk1"/>
              </a:solidFill>
              <a:effectLst/>
              <a:latin typeface="+mn-lt"/>
              <a:ea typeface="+mn-ea"/>
              <a:cs typeface="+mn-cs"/>
            </a:rPr>
            <a:t>If the Autofill option is selected, t</a:t>
          </a:r>
          <a:r>
            <a:rPr lang="en-US" sz="1100" b="0" i="0" u="none" strike="noStrike" baseline="0">
              <a:solidFill>
                <a:schemeClr val="dk1"/>
              </a:solidFill>
              <a:effectLst/>
              <a:latin typeface="+mn-lt"/>
              <a:ea typeface="+mn-ea"/>
              <a:cs typeface="+mn-cs"/>
            </a:rPr>
            <a:t>his entails the generation of the random 5 well locations, and the sampling of the flow model for the point velocities.  </a:t>
          </a:r>
          <a:r>
            <a:rPr lang="en-US" sz="1100">
              <a:solidFill>
                <a:schemeClr val="dk1"/>
              </a:solidFill>
              <a:effectLst/>
              <a:latin typeface="+mn-lt"/>
              <a:ea typeface="+mn-ea"/>
              <a:cs typeface="+mn-cs"/>
            </a:rPr>
            <a:t>Otherwise, the manually entered values appear in the Well Input (Figure Exercise 4‑1a).</a:t>
          </a:r>
          <a:r>
            <a:rPr lang="en-US" sz="1100" b="0" i="0" u="none" strike="noStrike" baseline="0">
              <a:solidFill>
                <a:schemeClr val="dk1"/>
              </a:solidFill>
              <a:effectLst/>
              <a:latin typeface="+mn-lt"/>
              <a:ea typeface="+mn-ea"/>
              <a:cs typeface="+mn-cs"/>
            </a:rPr>
            <a:t> The output from this sampling is presented in a table </a:t>
          </a:r>
          <a:r>
            <a:rPr lang="en-US" sz="1100">
              <a:solidFill>
                <a:schemeClr val="dk1"/>
              </a:solidFill>
              <a:effectLst/>
              <a:latin typeface="+mn-lt"/>
              <a:ea typeface="+mn-ea"/>
              <a:cs typeface="+mn-cs"/>
            </a:rPr>
            <a:t>(range B52 to F56, Figure Exercise 4‑2b) and a graph (Figure Exercise 4‑2c).</a:t>
          </a:r>
          <a:r>
            <a:rPr lang="en-US" sz="1100" b="0" i="0" u="none" strike="noStrike" baseline="0">
              <a:solidFill>
                <a:schemeClr val="dk1"/>
              </a:solidFill>
              <a:effectLst/>
              <a:latin typeface="+mn-lt"/>
              <a:ea typeface="+mn-ea"/>
              <a:cs typeface="+mn-cs"/>
            </a:rPr>
            <a:t>  The graph shows the well locations as orange circles and the direction of flow as blue lines.  The lengths of the lines reflect the speed of the water (seepage velocity magnitude).  The graph also shows the outcome of the Darcy analysis.  This velocity speed and direction is indicated by a large pink circle and rose-colored arrow in the center of the graph.</a:t>
          </a:r>
        </a:p>
        <a:p>
          <a:endParaRPr lang="en-US" sz="1100" b="0" i="0" u="none" strike="noStrike" baseline="0">
            <a:solidFill>
              <a:schemeClr val="dk1"/>
            </a:solidFill>
            <a:effectLst/>
            <a:latin typeface="+mn-lt"/>
            <a:ea typeface="+mn-ea"/>
            <a:cs typeface="+mn-cs"/>
          </a:endParaRPr>
        </a:p>
        <a:p>
          <a:endParaRPr lang="en-US" sz="1100" b="0" i="0" u="none" strike="noStrike" baseline="0">
            <a:solidFill>
              <a:schemeClr val="dk1"/>
            </a:solidFill>
            <a:effectLst/>
            <a:latin typeface="+mn-lt"/>
            <a:ea typeface="+mn-ea"/>
            <a:cs typeface="+mn-cs"/>
          </a:endParaRPr>
        </a:p>
        <a:p>
          <a:endParaRPr lang="en-US" sz="1100" b="0" i="0" u="none" strike="noStrike" baseline="0">
            <a:solidFill>
              <a:schemeClr val="dk1"/>
            </a:solidFill>
            <a:effectLst/>
            <a:latin typeface="+mn-lt"/>
            <a:ea typeface="+mn-ea"/>
            <a:cs typeface="+mn-cs"/>
          </a:endParaRPr>
        </a:p>
        <a:p>
          <a:r>
            <a:rPr lang="en-US" sz="1100" b="0" i="0" u="none" strike="noStrike" baseline="0">
              <a:solidFill>
                <a:schemeClr val="dk1"/>
              </a:solidFill>
              <a:effectLst/>
              <a:latin typeface="+mn-lt"/>
              <a:ea typeface="+mn-ea"/>
              <a:cs typeface="+mn-cs"/>
            </a:rPr>
            <a:t>                a)                                                                                                 b)                                                                                                   c)</a:t>
          </a:r>
        </a:p>
        <a:p>
          <a:endParaRPr lang="en-US" sz="1100" b="0" i="0" u="none" strike="noStrike" baseline="0">
            <a:solidFill>
              <a:schemeClr val="dk1"/>
            </a:solidFill>
            <a:effectLst/>
            <a:latin typeface="+mn-lt"/>
            <a:ea typeface="+mn-ea"/>
            <a:cs typeface="+mn-cs"/>
          </a:endParaRPr>
        </a:p>
        <a:p>
          <a:endParaRPr lang="en-US" sz="1100" b="0" i="0" u="none" strike="noStrike" baseline="0">
            <a:solidFill>
              <a:schemeClr val="dk1"/>
            </a:solidFill>
            <a:effectLst/>
            <a:latin typeface="+mn-lt"/>
            <a:ea typeface="+mn-ea"/>
            <a:cs typeface="+mn-cs"/>
          </a:endParaRPr>
        </a:p>
        <a:p>
          <a:endParaRPr lang="en-US" sz="1100" b="0" i="0" u="none" strike="noStrike" baseline="0">
            <a:solidFill>
              <a:schemeClr val="dk1"/>
            </a:solidFill>
            <a:effectLst/>
            <a:latin typeface="+mn-lt"/>
            <a:ea typeface="+mn-ea"/>
            <a:cs typeface="+mn-cs"/>
          </a:endParaRPr>
        </a:p>
        <a:p>
          <a:endParaRPr lang="en-US" sz="1100" b="0" i="0" u="none" strike="noStrike" baseline="0">
            <a:solidFill>
              <a:schemeClr val="dk1"/>
            </a:solidFill>
            <a:effectLst/>
            <a:latin typeface="+mn-lt"/>
            <a:ea typeface="+mn-ea"/>
            <a:cs typeface="+mn-cs"/>
          </a:endParaRPr>
        </a:p>
        <a:p>
          <a:endParaRPr lang="en-US" sz="1100" b="0" i="0" u="none" strike="noStrike" baseline="0">
            <a:solidFill>
              <a:schemeClr val="dk1"/>
            </a:solidFill>
            <a:effectLst/>
            <a:latin typeface="+mn-lt"/>
            <a:ea typeface="+mn-ea"/>
            <a:cs typeface="+mn-cs"/>
          </a:endParaRPr>
        </a:p>
        <a:p>
          <a:endParaRPr lang="en-US" sz="1100" b="0" i="0" u="none" strike="noStrike" baseline="0">
            <a:solidFill>
              <a:schemeClr val="dk1"/>
            </a:solidFill>
            <a:effectLst/>
            <a:latin typeface="+mn-lt"/>
            <a:ea typeface="+mn-ea"/>
            <a:cs typeface="+mn-cs"/>
          </a:endParaRPr>
        </a:p>
        <a:p>
          <a:endParaRPr lang="en-US" sz="1100" b="0" i="0" u="none" strike="noStrike" baseline="0">
            <a:solidFill>
              <a:schemeClr val="dk1"/>
            </a:solidFill>
            <a:effectLst/>
            <a:latin typeface="+mn-lt"/>
            <a:ea typeface="+mn-ea"/>
            <a:cs typeface="+mn-cs"/>
          </a:endParaRPr>
        </a:p>
        <a:p>
          <a:endParaRPr lang="en-US" sz="1100" b="0" i="0" u="none" strike="noStrike" baseline="0">
            <a:solidFill>
              <a:schemeClr val="dk1"/>
            </a:solidFill>
            <a:effectLst/>
            <a:latin typeface="+mn-lt"/>
            <a:ea typeface="+mn-ea"/>
            <a:cs typeface="+mn-cs"/>
          </a:endParaRPr>
        </a:p>
        <a:p>
          <a:endParaRPr lang="en-US" sz="1100" b="0" i="0" u="none" strike="noStrike" baseline="0">
            <a:solidFill>
              <a:schemeClr val="dk1"/>
            </a:solidFill>
            <a:effectLst/>
            <a:latin typeface="+mn-lt"/>
            <a:ea typeface="+mn-ea"/>
            <a:cs typeface="+mn-cs"/>
          </a:endParaRPr>
        </a:p>
        <a:p>
          <a:endParaRPr lang="en-US" sz="1100" b="0" i="0" u="none" strike="noStrike" baseline="0">
            <a:solidFill>
              <a:schemeClr val="dk1"/>
            </a:solidFill>
            <a:effectLst/>
            <a:latin typeface="+mn-lt"/>
            <a:ea typeface="+mn-ea"/>
            <a:cs typeface="+mn-cs"/>
          </a:endParaRPr>
        </a:p>
        <a:p>
          <a:endParaRPr lang="en-US" sz="1100" b="0" i="0" u="none" strike="noStrike" baseline="0">
            <a:solidFill>
              <a:schemeClr val="dk1"/>
            </a:solidFill>
            <a:effectLst/>
            <a:latin typeface="+mn-lt"/>
            <a:ea typeface="+mn-ea"/>
            <a:cs typeface="+mn-cs"/>
          </a:endParaRPr>
        </a:p>
        <a:p>
          <a:endParaRPr lang="en-US" sz="1100" b="0" i="0" u="none" strike="noStrike" baseline="0">
            <a:solidFill>
              <a:schemeClr val="dk1"/>
            </a:solidFill>
            <a:effectLst/>
            <a:latin typeface="+mn-lt"/>
            <a:ea typeface="+mn-ea"/>
            <a:cs typeface="+mn-cs"/>
          </a:endParaRPr>
        </a:p>
        <a:p>
          <a:endParaRPr lang="en-US" sz="1100" b="0" i="0" u="none" strike="noStrike" baseline="0">
            <a:solidFill>
              <a:schemeClr val="dk1"/>
            </a:solidFill>
            <a:effectLst/>
            <a:latin typeface="+mn-lt"/>
            <a:ea typeface="+mn-ea"/>
            <a:cs typeface="+mn-cs"/>
          </a:endParaRPr>
        </a:p>
        <a:p>
          <a:endParaRPr lang="en-US" sz="1100" b="0" i="0" u="none" strike="noStrike" baseline="0">
            <a:solidFill>
              <a:schemeClr val="dk1"/>
            </a:solidFill>
            <a:effectLst/>
            <a:latin typeface="+mn-lt"/>
            <a:ea typeface="+mn-ea"/>
            <a:cs typeface="+mn-cs"/>
          </a:endParaRPr>
        </a:p>
        <a:p>
          <a:endParaRPr lang="en-US" sz="1100" b="0" i="0" u="none" strike="noStrike" baseline="0">
            <a:solidFill>
              <a:schemeClr val="dk1"/>
            </a:solidFill>
            <a:effectLst/>
            <a:latin typeface="+mn-lt"/>
            <a:ea typeface="+mn-ea"/>
            <a:cs typeface="+mn-cs"/>
          </a:endParaRPr>
        </a:p>
        <a:p>
          <a:endParaRPr lang="en-US" sz="1100" b="0" i="0" u="none" strike="noStrike" baseline="0">
            <a:solidFill>
              <a:schemeClr val="dk1"/>
            </a:solidFill>
            <a:effectLst/>
            <a:latin typeface="+mn-lt"/>
            <a:ea typeface="+mn-ea"/>
            <a:cs typeface="+mn-cs"/>
          </a:endParaRPr>
        </a:p>
        <a:p>
          <a:endParaRPr lang="en-US" sz="1100" b="0" i="0" u="none" strike="noStrike"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            Figure Exercise 4‑2 – a) </a:t>
          </a:r>
          <a:r>
            <a:rPr lang="en-US" sz="1100">
              <a:solidFill>
                <a:schemeClr val="dk1"/>
              </a:solidFill>
              <a:effectLst/>
              <a:latin typeface="+mn-lt"/>
              <a:ea typeface="+mn-ea"/>
              <a:cs typeface="+mn-cs"/>
            </a:rPr>
            <a:t>Input well locations. b) Velocity magnitude and direction at each well. c) Location of wells with velocity arrows and overall velocity.</a:t>
          </a:r>
        </a:p>
        <a:p>
          <a:endParaRPr lang="en-US" sz="1100" b="0" i="0" baseline="0"/>
        </a:p>
        <a:p>
          <a:endParaRPr lang="en-US" sz="1100" b="0" i="0" baseline="0"/>
        </a:p>
        <a:p>
          <a:pPr marL="0" marR="0" lvl="0" indent="0" defTabSz="914400" eaLnBrk="1" fontAlgn="auto" latinLnBrk="0" hangingPunct="1">
            <a:lnSpc>
              <a:spcPct val="100000"/>
            </a:lnSpc>
            <a:spcBef>
              <a:spcPts val="0"/>
            </a:spcBef>
            <a:spcAft>
              <a:spcPts val="0"/>
            </a:spcAft>
            <a:buClrTx/>
            <a:buSzTx/>
            <a:buFontTx/>
            <a:buNone/>
            <a:tabLst/>
            <a:defRPr/>
          </a:pPr>
          <a:r>
            <a:rPr lang="en-US" sz="1100" u="sng">
              <a:solidFill>
                <a:schemeClr val="dk1"/>
              </a:solidFill>
              <a:effectLst/>
              <a:latin typeface="+mn-lt"/>
              <a:ea typeface="+mn-ea"/>
              <a:cs typeface="+mn-cs"/>
            </a:rPr>
            <a:t>If the user changes the input to the values shown in Figure Exercise 4‑1b, the Points Update button must be clicked again, followed by a click of the Calc. Points button to update the results.</a:t>
          </a:r>
          <a:endParaRPr lang="en-US" sz="1100">
            <a:solidFill>
              <a:schemeClr val="dk1"/>
            </a:solidFill>
            <a:effectLst/>
            <a:latin typeface="+mn-lt"/>
            <a:ea typeface="+mn-ea"/>
            <a:cs typeface="+mn-cs"/>
          </a:endParaRPr>
        </a:p>
        <a:p>
          <a:endParaRPr lang="en-US" sz="1100" b="0" i="0" baseline="0"/>
        </a:p>
        <a:p>
          <a:r>
            <a:rPr lang="en-US" sz="1100" b="0" i="0" baseline="0"/>
            <a:t>A summary of the Darcy and point velocity analyses is presented in the range B29 to D42 </a:t>
          </a:r>
          <a:r>
            <a:rPr lang="en-US" sz="1100">
              <a:solidFill>
                <a:schemeClr val="dk1"/>
              </a:solidFill>
              <a:effectLst/>
              <a:latin typeface="+mn-lt"/>
              <a:ea typeface="+mn-ea"/>
              <a:cs typeface="+mn-cs"/>
            </a:rPr>
            <a:t>(Figure Exercise 4‑3a).</a:t>
          </a:r>
          <a:r>
            <a:rPr lang="en-US" sz="1100" b="0" i="0" baseline="0"/>
            <a:t>  Selected model inputs are reviewed in the pink area.  The results of the matrix analysis (calculated in columns J through O) and Darcy calculations are given in the green area and the point velocity analysis is summarized in the yellow area.</a:t>
          </a:r>
        </a:p>
      </xdr:txBody>
    </xdr:sp>
    <xdr:clientData/>
  </xdr:twoCellAnchor>
  <xdr:twoCellAnchor>
    <xdr:from>
      <xdr:col>2</xdr:col>
      <xdr:colOff>161854</xdr:colOff>
      <xdr:row>346</xdr:row>
      <xdr:rowOff>140203</xdr:rowOff>
    </xdr:from>
    <xdr:to>
      <xdr:col>15</xdr:col>
      <xdr:colOff>498231</xdr:colOff>
      <xdr:row>360</xdr:row>
      <xdr:rowOff>21981</xdr:rowOff>
    </xdr:to>
    <xdr:grpSp>
      <xdr:nvGrpSpPr>
        <xdr:cNvPr id="11" name="Group 10">
          <a:extLst>
            <a:ext uri="{FF2B5EF4-FFF2-40B4-BE49-F238E27FC236}">
              <a16:creationId xmlns:a16="http://schemas.microsoft.com/office/drawing/2014/main" id="{00000000-0008-0000-0000-00000B000000}"/>
            </a:ext>
          </a:extLst>
        </xdr:cNvPr>
        <xdr:cNvGrpSpPr/>
      </xdr:nvGrpSpPr>
      <xdr:grpSpPr>
        <a:xfrm>
          <a:off x="1368354" y="66053203"/>
          <a:ext cx="8316210" cy="2548778"/>
          <a:chOff x="6411278" y="58187826"/>
          <a:chExt cx="8843336" cy="2692518"/>
        </a:xfrm>
      </xdr:grpSpPr>
      <xdr:pic>
        <xdr:nvPicPr>
          <xdr:cNvPr id="99" name="Picture 98">
            <a:extLst>
              <a:ext uri="{FF2B5EF4-FFF2-40B4-BE49-F238E27FC236}">
                <a16:creationId xmlns:a16="http://schemas.microsoft.com/office/drawing/2014/main" id="{00000000-0008-0000-0000-000063000000}"/>
              </a:ext>
            </a:extLst>
          </xdr:cNvPr>
          <xdr:cNvPicPr>
            <a:picLocks noChangeAspect="1"/>
          </xdr:cNvPicPr>
        </xdr:nvPicPr>
        <xdr:blipFill>
          <a:blip xmlns:r="http://schemas.openxmlformats.org/officeDocument/2006/relationships" r:embed="rId10"/>
          <a:stretch>
            <a:fillRect/>
          </a:stretch>
        </xdr:blipFill>
        <xdr:spPr>
          <a:xfrm>
            <a:off x="6411278" y="58318718"/>
            <a:ext cx="2915856" cy="2413374"/>
          </a:xfrm>
          <a:prstGeom prst="rect">
            <a:avLst/>
          </a:prstGeom>
        </xdr:spPr>
      </xdr:pic>
      <xdr:pic>
        <xdr:nvPicPr>
          <xdr:cNvPr id="100" name="Picture 99">
            <a:extLst>
              <a:ext uri="{FF2B5EF4-FFF2-40B4-BE49-F238E27FC236}">
                <a16:creationId xmlns:a16="http://schemas.microsoft.com/office/drawing/2014/main" id="{00000000-0008-0000-0000-000064000000}"/>
              </a:ext>
            </a:extLst>
          </xdr:cNvPr>
          <xdr:cNvPicPr>
            <a:picLocks noChangeAspect="1"/>
          </xdr:cNvPicPr>
        </xdr:nvPicPr>
        <xdr:blipFill>
          <a:blip xmlns:r="http://schemas.openxmlformats.org/officeDocument/2006/relationships" r:embed="rId11"/>
          <a:stretch>
            <a:fillRect/>
          </a:stretch>
        </xdr:blipFill>
        <xdr:spPr>
          <a:xfrm>
            <a:off x="12712064" y="58187826"/>
            <a:ext cx="2542550" cy="2692518"/>
          </a:xfrm>
          <a:prstGeom prst="rect">
            <a:avLst/>
          </a:prstGeom>
        </xdr:spPr>
      </xdr:pic>
      <xdr:pic>
        <xdr:nvPicPr>
          <xdr:cNvPr id="101" name="Picture 100">
            <a:extLst>
              <a:ext uri="{FF2B5EF4-FFF2-40B4-BE49-F238E27FC236}">
                <a16:creationId xmlns:a16="http://schemas.microsoft.com/office/drawing/2014/main" id="{00000000-0008-0000-0000-000065000000}"/>
              </a:ext>
            </a:extLst>
          </xdr:cNvPr>
          <xdr:cNvPicPr>
            <a:picLocks noChangeAspect="1"/>
          </xdr:cNvPicPr>
        </xdr:nvPicPr>
        <xdr:blipFill>
          <a:blip xmlns:r="http://schemas.openxmlformats.org/officeDocument/2006/relationships" r:embed="rId12"/>
          <a:stretch>
            <a:fillRect/>
          </a:stretch>
        </xdr:blipFill>
        <xdr:spPr>
          <a:xfrm>
            <a:off x="9362203" y="58842593"/>
            <a:ext cx="3323780" cy="1182528"/>
          </a:xfrm>
          <a:prstGeom prst="rect">
            <a:avLst/>
          </a:prstGeom>
        </xdr:spPr>
      </xdr:pic>
    </xdr:grpSp>
    <xdr:clientData/>
  </xdr:twoCellAnchor>
  <xdr:twoCellAnchor editAs="oneCell">
    <xdr:from>
      <xdr:col>4</xdr:col>
      <xdr:colOff>161321</xdr:colOff>
      <xdr:row>373</xdr:row>
      <xdr:rowOff>20318</xdr:rowOff>
    </xdr:from>
    <xdr:to>
      <xdr:col>6</xdr:col>
      <xdr:colOff>513872</xdr:colOff>
      <xdr:row>385</xdr:row>
      <xdr:rowOff>19286</xdr:rowOff>
    </xdr:to>
    <xdr:pic>
      <xdr:nvPicPr>
        <xdr:cNvPr id="102" name="Picture 101">
          <a:extLst>
            <a:ext uri="{FF2B5EF4-FFF2-40B4-BE49-F238E27FC236}">
              <a16:creationId xmlns:a16="http://schemas.microsoft.com/office/drawing/2014/main" id="{00000000-0008-0000-0000-000066000000}"/>
            </a:ext>
          </a:extLst>
        </xdr:cNvPr>
        <xdr:cNvPicPr>
          <a:picLocks noChangeAspect="1"/>
        </xdr:cNvPicPr>
      </xdr:nvPicPr>
      <xdr:blipFill>
        <a:blip xmlns:r="http://schemas.openxmlformats.org/officeDocument/2006/relationships" r:embed="rId13"/>
        <a:stretch>
          <a:fillRect/>
        </a:stretch>
      </xdr:blipFill>
      <xdr:spPr>
        <a:xfrm>
          <a:off x="2599721" y="67228718"/>
          <a:ext cx="1575561" cy="2123044"/>
        </a:xfrm>
        <a:prstGeom prst="rect">
          <a:avLst/>
        </a:prstGeom>
      </xdr:spPr>
    </xdr:pic>
    <xdr:clientData/>
  </xdr:twoCellAnchor>
  <xdr:twoCellAnchor>
    <xdr:from>
      <xdr:col>1</xdr:col>
      <xdr:colOff>24765</xdr:colOff>
      <xdr:row>389</xdr:row>
      <xdr:rowOff>1905</xdr:rowOff>
    </xdr:from>
    <xdr:to>
      <xdr:col>18</xdr:col>
      <xdr:colOff>397510</xdr:colOff>
      <xdr:row>398</xdr:row>
      <xdr:rowOff>38100</xdr:rowOff>
    </xdr:to>
    <xdr:sp macro="" textlink="">
      <xdr:nvSpPr>
        <xdr:cNvPr id="103" name="TextBox 102">
          <a:extLst>
            <a:ext uri="{FF2B5EF4-FFF2-40B4-BE49-F238E27FC236}">
              <a16:creationId xmlns:a16="http://schemas.microsoft.com/office/drawing/2014/main" id="{00000000-0008-0000-0000-000067000000}"/>
            </a:ext>
          </a:extLst>
        </xdr:cNvPr>
        <xdr:cNvSpPr txBox="1"/>
      </xdr:nvSpPr>
      <xdr:spPr>
        <a:xfrm>
          <a:off x="634365" y="70055105"/>
          <a:ext cx="10951845" cy="163639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i="0" baseline="0"/>
            <a:t>Input the x, y coordinates shown </a:t>
          </a:r>
          <a:r>
            <a:rPr lang="en-US" sz="1100">
              <a:solidFill>
                <a:schemeClr val="dk1"/>
              </a:solidFill>
              <a:effectLst/>
              <a:latin typeface="+mn-lt"/>
              <a:ea typeface="+mn-ea"/>
              <a:cs typeface="+mn-cs"/>
            </a:rPr>
            <a:t>in Figure Exercise 4‑3b </a:t>
          </a:r>
          <a:r>
            <a:rPr lang="en-US" sz="1100" b="0" i="0" baseline="0"/>
            <a:t>to the input table into cells B5 to C9 of the </a:t>
          </a:r>
          <a:r>
            <a:rPr lang="en-US" sz="1100" b="0" i="0" baseline="0">
              <a:solidFill>
                <a:schemeClr val="dk1"/>
              </a:solidFill>
              <a:effectLst/>
              <a:latin typeface="+mn-lt"/>
              <a:ea typeface="+mn-ea"/>
              <a:cs typeface="+mn-cs"/>
            </a:rPr>
            <a:t>Exercise 4 sheet</a:t>
          </a:r>
          <a:r>
            <a:rPr lang="en-US" sz="1100" b="0" i="0" baseline="0"/>
            <a:t>.  Make certain the default flow model parameters shown in </a:t>
          </a:r>
          <a:r>
            <a:rPr lang="en-US" sz="1100">
              <a:solidFill>
                <a:schemeClr val="dk1"/>
              </a:solidFill>
              <a:effectLst/>
              <a:latin typeface="+mn-lt"/>
              <a:ea typeface="+mn-ea"/>
              <a:cs typeface="+mn-cs"/>
            </a:rPr>
            <a:t>Figure Exercise 4‑1b </a:t>
          </a:r>
          <a:r>
            <a:rPr lang="en-US" sz="1100" b="0" i="0" baseline="0"/>
            <a:t>are correctly entered in range R4 to R11.  Click on the Porous Medium 1 button to load that aquifer.  </a:t>
          </a:r>
          <a:r>
            <a:rPr lang="en-US" sz="1100">
              <a:solidFill>
                <a:schemeClr val="dk1"/>
              </a:solidFill>
              <a:effectLst/>
              <a:latin typeface="+mn-lt"/>
              <a:ea typeface="+mn-ea"/>
              <a:cs typeface="+mn-cs"/>
            </a:rPr>
            <a:t>Click the Points Update button again, then click the Calc. Points button to update the results.</a:t>
          </a:r>
          <a:endParaRPr lang="en-US" sz="1100" b="0" i="0" baseline="0"/>
        </a:p>
        <a:p>
          <a:endParaRPr lang="en-US" sz="1100" b="0" i="0" baseline="0"/>
        </a:p>
        <a:p>
          <a:r>
            <a:rPr lang="en-US" sz="1100" b="1" i="1" baseline="0"/>
            <a:t>Compare the Darcy estimate of seepage velocity to the average velocity determined from the point measurements.  Compare both the magnitude and direction of average water movement.  Next, comment on the range of water speeds and directions identified by the point measurements.  Is this variability a concern?  Explain why or why not.</a:t>
          </a:r>
        </a:p>
        <a:p>
          <a:endParaRPr lang="en-US" sz="1100" b="1" i="1" baseline="0"/>
        </a:p>
        <a:p>
          <a:r>
            <a:rPr lang="en-US" sz="1100" b="1">
              <a:solidFill>
                <a:schemeClr val="dk1"/>
              </a:solidFill>
              <a:effectLst/>
              <a:latin typeface="+mn-lt"/>
              <a:ea typeface="+mn-ea"/>
              <a:cs typeface="+mn-cs"/>
            </a:rPr>
            <a:t>*</a:t>
          </a:r>
          <a:r>
            <a:rPr lang="en-US" sz="1100">
              <a:solidFill>
                <a:schemeClr val="dk1"/>
              </a:solidFill>
              <a:effectLst/>
              <a:latin typeface="+mn-lt"/>
              <a:ea typeface="+mn-ea"/>
              <a:cs typeface="+mn-cs"/>
            </a:rPr>
            <a:t> </a:t>
          </a:r>
          <a:r>
            <a:rPr lang="en-US" sz="1100" b="1">
              <a:solidFill>
                <a:schemeClr val="dk1"/>
              </a:solidFill>
              <a:effectLst/>
              <a:latin typeface="+mn-lt"/>
              <a:ea typeface="+mn-ea"/>
              <a:cs typeface="+mn-cs"/>
            </a:rPr>
            <a:t>The solution for Exercise 4‑1</a:t>
          </a:r>
          <a:r>
            <a:rPr lang="en-US" sz="1100">
              <a:solidFill>
                <a:schemeClr val="dk1"/>
              </a:solidFill>
              <a:effectLst/>
              <a:latin typeface="+mn-lt"/>
              <a:ea typeface="+mn-ea"/>
              <a:cs typeface="+mn-cs"/>
            </a:rPr>
            <a:t> extends </a:t>
          </a:r>
          <a:r>
            <a:rPr lang="en-US" sz="1100" u="none">
              <a:solidFill>
                <a:schemeClr val="dk1"/>
              </a:solidFill>
              <a:effectLst/>
              <a:latin typeface="+mn-lt"/>
              <a:ea typeface="+mn-ea"/>
              <a:cs typeface="+mn-cs"/>
            </a:rPr>
            <a:t>from row 253 to row 282 of the Solutions Tab of KeyFile_GWP_Velocity_Exercises.xlsm</a:t>
          </a:r>
          <a:r>
            <a:rPr lang="en-US" sz="1100" b="1" u="none">
              <a:solidFill>
                <a:schemeClr val="dk1"/>
              </a:solidFill>
              <a:effectLst/>
              <a:latin typeface="+mn-lt"/>
              <a:ea typeface="+mn-ea"/>
              <a:cs typeface="+mn-cs"/>
            </a:rPr>
            <a:t>*</a:t>
          </a:r>
          <a:r>
            <a:rPr lang="en-US" sz="1100" b="0" u="none">
              <a:solidFill>
                <a:schemeClr val="dk1"/>
              </a:solidFill>
              <a:effectLst/>
              <a:latin typeface="+mn-lt"/>
              <a:ea typeface="+mn-ea"/>
              <a:cs typeface="+mn-cs"/>
            </a:rPr>
            <a:t>.</a:t>
          </a:r>
          <a:r>
            <a:rPr lang="en-US" sz="1100">
              <a:solidFill>
                <a:schemeClr val="dk1"/>
              </a:solidFill>
              <a:effectLst/>
              <a:latin typeface="+mn-lt"/>
              <a:ea typeface="+mn-ea"/>
              <a:cs typeface="+mn-cs"/>
            </a:rPr>
            <a:t> </a:t>
          </a:r>
        </a:p>
        <a:p>
          <a:endParaRPr lang="en-US" sz="1100" b="1" i="1" baseline="0"/>
        </a:p>
        <a:p>
          <a:endParaRPr lang="en-US" sz="1100" b="0" i="0" baseline="0"/>
        </a:p>
      </xdr:txBody>
    </xdr:sp>
    <xdr:clientData/>
  </xdr:twoCellAnchor>
  <xdr:twoCellAnchor>
    <xdr:from>
      <xdr:col>1</xdr:col>
      <xdr:colOff>38831</xdr:colOff>
      <xdr:row>400</xdr:row>
      <xdr:rowOff>31213</xdr:rowOff>
    </xdr:from>
    <xdr:to>
      <xdr:col>18</xdr:col>
      <xdr:colOff>181706</xdr:colOff>
      <xdr:row>406</xdr:row>
      <xdr:rowOff>67408</xdr:rowOff>
    </xdr:to>
    <xdr:sp macro="" textlink="">
      <xdr:nvSpPr>
        <xdr:cNvPr id="104" name="TextBox 103">
          <a:extLst>
            <a:ext uri="{FF2B5EF4-FFF2-40B4-BE49-F238E27FC236}">
              <a16:creationId xmlns:a16="http://schemas.microsoft.com/office/drawing/2014/main" id="{00000000-0008-0000-0000-000068000000}"/>
            </a:ext>
          </a:extLst>
        </xdr:cNvPr>
        <xdr:cNvSpPr txBox="1"/>
      </xdr:nvSpPr>
      <xdr:spPr>
        <a:xfrm>
          <a:off x="632312" y="76993213"/>
          <a:ext cx="10664336" cy="117919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i="0" baseline="0"/>
            <a:t>Load </a:t>
          </a:r>
          <a:r>
            <a:rPr lang="en-US" sz="1100">
              <a:solidFill>
                <a:schemeClr val="dk1"/>
              </a:solidFill>
              <a:effectLst/>
              <a:latin typeface="+mn-lt"/>
              <a:ea typeface="+mn-ea"/>
              <a:cs typeface="+mn-cs"/>
            </a:rPr>
            <a:t>Porous</a:t>
          </a:r>
          <a:r>
            <a:rPr lang="en-US" sz="1100" b="0" i="0" baseline="0"/>
            <a:t> Medium 2.</a:t>
          </a:r>
        </a:p>
        <a:p>
          <a:endParaRPr lang="en-US" sz="1100" b="1" i="1" baseline="0"/>
        </a:p>
        <a:p>
          <a:r>
            <a:rPr lang="en-US" sz="1100" b="1" i="1" baseline="0"/>
            <a:t>Repeat (1) and extend your answer by contrasting the importance of the velocity variability in the two scenarios and the implications for contaminant transport in these two aquifers.</a:t>
          </a:r>
        </a:p>
        <a:p>
          <a:pPr marL="0" marR="0" lvl="0" indent="0" defTabSz="914400" eaLnBrk="1" fontAlgn="auto" latinLnBrk="0" hangingPunct="1">
            <a:lnSpc>
              <a:spcPct val="100000"/>
            </a:lnSpc>
            <a:spcBef>
              <a:spcPts val="0"/>
            </a:spcBef>
            <a:spcAft>
              <a:spcPts val="0"/>
            </a:spcAft>
            <a:buClrTx/>
            <a:buSzTx/>
            <a:buFontTx/>
            <a:buNone/>
            <a:tabLst/>
            <a:defRPr/>
          </a:pPr>
          <a:endParaRPr lang="en-US" sz="11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a:t>
          </a:r>
          <a:r>
            <a:rPr lang="en-US" sz="1100">
              <a:solidFill>
                <a:schemeClr val="dk1"/>
              </a:solidFill>
              <a:effectLst/>
              <a:latin typeface="+mn-lt"/>
              <a:ea typeface="+mn-ea"/>
              <a:cs typeface="+mn-cs"/>
            </a:rPr>
            <a:t> </a:t>
          </a:r>
          <a:r>
            <a:rPr lang="en-US" sz="1100" b="1">
              <a:solidFill>
                <a:schemeClr val="dk1"/>
              </a:solidFill>
              <a:effectLst/>
              <a:latin typeface="+mn-lt"/>
              <a:ea typeface="+mn-ea"/>
              <a:cs typeface="+mn-cs"/>
            </a:rPr>
            <a:t>The solution for Exercise 4‑2</a:t>
          </a:r>
          <a:r>
            <a:rPr lang="en-US" sz="1100">
              <a:solidFill>
                <a:schemeClr val="dk1"/>
              </a:solidFill>
              <a:effectLst/>
              <a:latin typeface="+mn-lt"/>
              <a:ea typeface="+mn-ea"/>
              <a:cs typeface="+mn-cs"/>
            </a:rPr>
            <a:t> extends from row 284 to row 302 of the Solutions Tab of KeyFile_GWP_Velocity_Exercises.xlsm</a:t>
          </a:r>
          <a:r>
            <a:rPr lang="en-US" sz="1100" b="1">
              <a:solidFill>
                <a:schemeClr val="dk1"/>
              </a:solidFill>
              <a:effectLst/>
              <a:latin typeface="+mn-lt"/>
              <a:ea typeface="+mn-ea"/>
              <a:cs typeface="+mn-cs"/>
            </a:rPr>
            <a:t>*</a:t>
          </a:r>
          <a:r>
            <a:rPr lang="en-US" sz="1100">
              <a:solidFill>
                <a:schemeClr val="dk1"/>
              </a:solidFill>
              <a:effectLst/>
              <a:latin typeface="+mn-lt"/>
              <a:ea typeface="+mn-ea"/>
              <a:cs typeface="+mn-cs"/>
            </a:rPr>
            <a:t> </a:t>
          </a:r>
          <a:endParaRPr lang="en-US">
            <a:effectLst/>
          </a:endParaRPr>
        </a:p>
        <a:p>
          <a:endParaRPr lang="en-US" sz="1100" b="0" i="0" baseline="0"/>
        </a:p>
      </xdr:txBody>
    </xdr:sp>
    <xdr:clientData/>
  </xdr:twoCellAnchor>
  <xdr:twoCellAnchor>
    <xdr:from>
      <xdr:col>1</xdr:col>
      <xdr:colOff>15240</xdr:colOff>
      <xdr:row>406</xdr:row>
      <xdr:rowOff>161925</xdr:rowOff>
    </xdr:from>
    <xdr:to>
      <xdr:col>9</xdr:col>
      <xdr:colOff>371475</xdr:colOff>
      <xdr:row>423</xdr:row>
      <xdr:rowOff>95250</xdr:rowOff>
    </xdr:to>
    <xdr:sp macro="" textlink="">
      <xdr:nvSpPr>
        <xdr:cNvPr id="105" name="TextBox 104">
          <a:extLst>
            <a:ext uri="{FF2B5EF4-FFF2-40B4-BE49-F238E27FC236}">
              <a16:creationId xmlns:a16="http://schemas.microsoft.com/office/drawing/2014/main" id="{00000000-0008-0000-0000-000069000000}"/>
            </a:ext>
          </a:extLst>
        </xdr:cNvPr>
        <xdr:cNvSpPr txBox="1"/>
      </xdr:nvSpPr>
      <xdr:spPr>
        <a:xfrm>
          <a:off x="608721" y="78266925"/>
          <a:ext cx="5221312" cy="31718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chemeClr val="dk1"/>
              </a:solidFill>
              <a:effectLst/>
              <a:latin typeface="+mn-lt"/>
              <a:ea typeface="+mn-ea"/>
              <a:cs typeface="+mn-cs"/>
            </a:rPr>
            <a:t>For both Porous Medium 1 and Porous Medium 2, Autofill the well location table and fill in the 'Run 1' row in the tables provided in the spreadsheet (cells B71 to H71) based the output in range B29 to D42 in the Exercise 4 sheet (recall Figure Exercise 4‑3a). A table is provided from C64 to H68 where you can copy the calculated values for the appropriate run and use paste-special to paste as values into the table below on the appropriate run line. Repeat the Autofill process five times, generating 5 different well location scenarios to fully complete the table for each porous medium</a:t>
          </a:r>
          <a:r>
            <a:rPr lang="en-US" sz="1100" b="1" i="1" baseline="0">
              <a:solidFill>
                <a:schemeClr val="dk1"/>
              </a:solidFill>
              <a:latin typeface="+mn-lt"/>
              <a:ea typeface="+mn-ea"/>
              <a:cs typeface="+mn-cs"/>
            </a:rPr>
            <a:t>.</a:t>
          </a:r>
        </a:p>
        <a:p>
          <a:endParaRPr lang="en-US" sz="1100" b="1" i="1" baseline="0"/>
        </a:p>
        <a:p>
          <a:r>
            <a:rPr lang="en-US" sz="1100" b="1" i="1" baseline="0"/>
            <a:t>Investigators often do not know the details of subsurface structures before locating wells. Some well placements may provide representative information that permits reasonable risk assessments. Other well placements may not. Comment on the success or failure of the five well placements summarized after completing the table to the right in the ‘Questions’ sheet and the box and whisker plots provided immediately below (as completed in the 'Solutions' sheet X305 to AX356 for the data used there).</a:t>
          </a:r>
        </a:p>
        <a:p>
          <a:endParaRPr lang="en-US" sz="1100" b="1" i="1" baseline="0"/>
        </a:p>
        <a:p>
          <a:r>
            <a:rPr lang="en-US" sz="1100" b="1">
              <a:solidFill>
                <a:schemeClr val="dk1"/>
              </a:solidFill>
              <a:effectLst/>
              <a:latin typeface="+mn-lt"/>
              <a:ea typeface="+mn-ea"/>
              <a:cs typeface="+mn-cs"/>
            </a:rPr>
            <a:t>*</a:t>
          </a:r>
          <a:r>
            <a:rPr lang="en-US" sz="1100">
              <a:solidFill>
                <a:schemeClr val="dk1"/>
              </a:solidFill>
              <a:effectLst/>
              <a:latin typeface="+mn-lt"/>
              <a:ea typeface="+mn-ea"/>
              <a:cs typeface="+mn-cs"/>
            </a:rPr>
            <a:t> </a:t>
          </a:r>
          <a:r>
            <a:rPr lang="en-US" sz="1100" b="1">
              <a:solidFill>
                <a:schemeClr val="dk1"/>
              </a:solidFill>
              <a:effectLst/>
              <a:latin typeface="+mn-lt"/>
              <a:ea typeface="+mn-ea"/>
              <a:cs typeface="+mn-cs"/>
            </a:rPr>
            <a:t>The solution for Exercise 4‑3</a:t>
          </a:r>
          <a:r>
            <a:rPr lang="en-US" sz="1100">
              <a:solidFill>
                <a:schemeClr val="dk1"/>
              </a:solidFill>
              <a:effectLst/>
              <a:latin typeface="+mn-lt"/>
              <a:ea typeface="+mn-ea"/>
              <a:cs typeface="+mn-cs"/>
            </a:rPr>
            <a:t> extends from </a:t>
          </a:r>
          <a:r>
            <a:rPr lang="en-US" sz="1100" u="none">
              <a:solidFill>
                <a:schemeClr val="dk1"/>
              </a:solidFill>
              <a:effectLst/>
              <a:latin typeface="+mn-lt"/>
              <a:ea typeface="+mn-ea"/>
              <a:cs typeface="+mn-cs"/>
            </a:rPr>
            <a:t>row 305 to row 356 of the Solutions Tab of KeyFile_GWP_Velocity_Exercises.xlsm</a:t>
          </a:r>
          <a:r>
            <a:rPr lang="en-US" sz="1100" b="1" u="none">
              <a:solidFill>
                <a:schemeClr val="dk1"/>
              </a:solidFill>
              <a:effectLst/>
              <a:latin typeface="+mn-lt"/>
              <a:ea typeface="+mn-ea"/>
              <a:cs typeface="+mn-cs"/>
            </a:rPr>
            <a:t>*</a:t>
          </a:r>
          <a:r>
            <a:rPr lang="en-US" sz="1100" u="none">
              <a:solidFill>
                <a:schemeClr val="dk1"/>
              </a:solidFill>
              <a:effectLst/>
              <a:latin typeface="+mn-lt"/>
              <a:ea typeface="+mn-ea"/>
              <a:cs typeface="+mn-cs"/>
            </a:rPr>
            <a:t> </a:t>
          </a:r>
        </a:p>
        <a:p>
          <a:endParaRPr lang="en-US" sz="1100" b="1" i="1" baseline="0"/>
        </a:p>
        <a:p>
          <a:endParaRPr lang="en-US" sz="1100" b="0" i="0" baseline="0"/>
        </a:p>
      </xdr:txBody>
    </xdr:sp>
    <xdr:clientData/>
  </xdr:twoCellAnchor>
  <xdr:twoCellAnchor>
    <xdr:from>
      <xdr:col>1</xdr:col>
      <xdr:colOff>9525</xdr:colOff>
      <xdr:row>424</xdr:row>
      <xdr:rowOff>9524</xdr:rowOff>
    </xdr:from>
    <xdr:to>
      <xdr:col>9</xdr:col>
      <xdr:colOff>371475</xdr:colOff>
      <xdr:row>429</xdr:row>
      <xdr:rowOff>165099</xdr:rowOff>
    </xdr:to>
    <xdr:sp macro="" textlink="">
      <xdr:nvSpPr>
        <xdr:cNvPr id="106" name="TextBox 105">
          <a:extLst>
            <a:ext uri="{FF2B5EF4-FFF2-40B4-BE49-F238E27FC236}">
              <a16:creationId xmlns:a16="http://schemas.microsoft.com/office/drawing/2014/main" id="{00000000-0008-0000-0000-00006A000000}"/>
            </a:ext>
          </a:extLst>
        </xdr:cNvPr>
        <xdr:cNvSpPr txBox="1"/>
      </xdr:nvSpPr>
      <xdr:spPr>
        <a:xfrm>
          <a:off x="619125" y="76285724"/>
          <a:ext cx="5238750" cy="10445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1" baseline="0"/>
            <a:t>Comment on the role point velocity measurements might have in contaminant hydrogeological site investigations, based on the results of the simulations above.</a:t>
          </a:r>
        </a:p>
        <a:p>
          <a:endParaRPr lang="en-US" sz="1100" b="1" i="1" baseline="0"/>
        </a:p>
        <a:p>
          <a:pPr marL="0" marR="0" lvl="0" indent="0"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a:t>
          </a:r>
          <a:r>
            <a:rPr lang="en-US" sz="1100">
              <a:solidFill>
                <a:schemeClr val="dk1"/>
              </a:solidFill>
              <a:effectLst/>
              <a:latin typeface="+mn-lt"/>
              <a:ea typeface="+mn-ea"/>
              <a:cs typeface="+mn-cs"/>
            </a:rPr>
            <a:t> </a:t>
          </a:r>
          <a:r>
            <a:rPr lang="en-US" sz="1100" b="1">
              <a:solidFill>
                <a:schemeClr val="dk1"/>
              </a:solidFill>
              <a:effectLst/>
              <a:latin typeface="+mn-lt"/>
              <a:ea typeface="+mn-ea"/>
              <a:cs typeface="+mn-cs"/>
            </a:rPr>
            <a:t>The solution for Exercise 4‑4</a:t>
          </a:r>
          <a:r>
            <a:rPr lang="en-US" sz="1100">
              <a:solidFill>
                <a:schemeClr val="dk1"/>
              </a:solidFill>
              <a:effectLst/>
              <a:latin typeface="+mn-lt"/>
              <a:ea typeface="+mn-ea"/>
              <a:cs typeface="+mn-cs"/>
            </a:rPr>
            <a:t> extends from row 358 to row 366 of the Solutions Tab of KeyFile_GWP_Velocity_Exercises.xlsm</a:t>
          </a:r>
          <a:r>
            <a:rPr lang="en-US" sz="1100" b="1">
              <a:solidFill>
                <a:schemeClr val="dk1"/>
              </a:solidFill>
              <a:effectLst/>
              <a:latin typeface="+mn-lt"/>
              <a:ea typeface="+mn-ea"/>
              <a:cs typeface="+mn-cs"/>
            </a:rPr>
            <a:t>*</a:t>
          </a:r>
          <a:r>
            <a:rPr lang="en-US" sz="1100">
              <a:solidFill>
                <a:schemeClr val="dk1"/>
              </a:solidFill>
              <a:effectLst/>
              <a:latin typeface="+mn-lt"/>
              <a:ea typeface="+mn-ea"/>
              <a:cs typeface="+mn-cs"/>
            </a:rPr>
            <a:t> </a:t>
          </a:r>
          <a:endParaRPr lang="en-US">
            <a:effectLst/>
          </a:endParaRPr>
        </a:p>
        <a:p>
          <a:endParaRPr lang="en-US" sz="1100" b="1" i="1" baseline="0"/>
        </a:p>
      </xdr:txBody>
    </xdr:sp>
    <xdr:clientData/>
  </xdr:twoCellAnchor>
  <xdr:twoCellAnchor editAs="oneCell">
    <xdr:from>
      <xdr:col>2</xdr:col>
      <xdr:colOff>590551</xdr:colOff>
      <xdr:row>276</xdr:row>
      <xdr:rowOff>44767</xdr:rowOff>
    </xdr:from>
    <xdr:to>
      <xdr:col>6</xdr:col>
      <xdr:colOff>257357</xdr:colOff>
      <xdr:row>280</xdr:row>
      <xdr:rowOff>752</xdr:rowOff>
    </xdr:to>
    <xdr:pic>
      <xdr:nvPicPr>
        <xdr:cNvPr id="107" name="Picture 106">
          <a:extLst>
            <a:ext uri="{FF2B5EF4-FFF2-40B4-BE49-F238E27FC236}">
              <a16:creationId xmlns:a16="http://schemas.microsoft.com/office/drawing/2014/main" id="{00000000-0008-0000-0000-00006B000000}"/>
            </a:ext>
          </a:extLst>
        </xdr:cNvPr>
        <xdr:cNvPicPr>
          <a:picLocks noChangeAspect="1"/>
        </xdr:cNvPicPr>
      </xdr:nvPicPr>
      <xdr:blipFill>
        <a:blip xmlns:r="http://schemas.openxmlformats.org/officeDocument/2006/relationships" r:embed="rId14"/>
        <a:stretch>
          <a:fillRect/>
        </a:stretch>
      </xdr:blipFill>
      <xdr:spPr>
        <a:xfrm>
          <a:off x="1790701" y="53384767"/>
          <a:ext cx="2105206" cy="709193"/>
        </a:xfrm>
        <a:prstGeom prst="rect">
          <a:avLst/>
        </a:prstGeom>
      </xdr:spPr>
    </xdr:pic>
    <xdr:clientData/>
  </xdr:twoCellAnchor>
  <xdr:twoCellAnchor>
    <xdr:from>
      <xdr:col>11</xdr:col>
      <xdr:colOff>225127</xdr:colOff>
      <xdr:row>437</xdr:row>
      <xdr:rowOff>168219</xdr:rowOff>
    </xdr:from>
    <xdr:to>
      <xdr:col>13</xdr:col>
      <xdr:colOff>250206</xdr:colOff>
      <xdr:row>450</xdr:row>
      <xdr:rowOff>59417</xdr:rowOff>
    </xdr:to>
    <mc:AlternateContent xmlns:mc="http://schemas.openxmlformats.org/markup-compatibility/2006">
      <mc:Choice xmlns:cx1="http://schemas.microsoft.com/office/drawing/2015/9/8/chartex" Requires="cx1">
        <xdr:graphicFrame macro="">
          <xdr:nvGraphicFramePr>
            <xdr:cNvPr id="108" name="Chart 107">
              <a:extLst>
                <a:ext uri="{FF2B5EF4-FFF2-40B4-BE49-F238E27FC236}">
                  <a16:creationId xmlns:a16="http://schemas.microsoft.com/office/drawing/2014/main" id="{00000000-0008-0000-0000-00006C000000}"/>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15"/>
            </a:graphicData>
          </a:graphic>
        </xdr:graphicFrame>
      </mc:Choice>
      <mc:Fallback>
        <xdr:sp macro="" textlink="">
          <xdr:nvSpPr>
            <xdr:cNvPr id="0" name=""/>
            <xdr:cNvSpPr>
              <a:spLocks noTextEdit="1"/>
            </xdr:cNvSpPr>
          </xdr:nvSpPr>
          <xdr:spPr>
            <a:xfrm>
              <a:off x="6911677" y="83416719"/>
              <a:ext cx="1244279" cy="2367698"/>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twoCellAnchor>
    <xdr:from>
      <xdr:col>13</xdr:col>
      <xdr:colOff>286859</xdr:colOff>
      <xdr:row>437</xdr:row>
      <xdr:rowOff>175935</xdr:rowOff>
    </xdr:from>
    <xdr:to>
      <xdr:col>15</xdr:col>
      <xdr:colOff>311938</xdr:colOff>
      <xdr:row>450</xdr:row>
      <xdr:rowOff>67133</xdr:rowOff>
    </xdr:to>
    <mc:AlternateContent xmlns:mc="http://schemas.openxmlformats.org/markup-compatibility/2006">
      <mc:Choice xmlns:cx1="http://schemas.microsoft.com/office/drawing/2015/9/8/chartex" Requires="cx1">
        <xdr:graphicFrame macro="">
          <xdr:nvGraphicFramePr>
            <xdr:cNvPr id="109" name="Chart 108">
              <a:extLst>
                <a:ext uri="{FF2B5EF4-FFF2-40B4-BE49-F238E27FC236}">
                  <a16:creationId xmlns:a16="http://schemas.microsoft.com/office/drawing/2014/main" id="{00000000-0008-0000-0000-00006D000000}"/>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16"/>
            </a:graphicData>
          </a:graphic>
        </xdr:graphicFrame>
      </mc:Choice>
      <mc:Fallback>
        <xdr:sp macro="" textlink="">
          <xdr:nvSpPr>
            <xdr:cNvPr id="0" name=""/>
            <xdr:cNvSpPr>
              <a:spLocks noTextEdit="1"/>
            </xdr:cNvSpPr>
          </xdr:nvSpPr>
          <xdr:spPr>
            <a:xfrm>
              <a:off x="8192609" y="83424435"/>
              <a:ext cx="1244279" cy="2367698"/>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twoCellAnchor>
    <xdr:from>
      <xdr:col>15</xdr:col>
      <xdr:colOff>373670</xdr:colOff>
      <xdr:row>438</xdr:row>
      <xdr:rowOff>8487</xdr:rowOff>
    </xdr:from>
    <xdr:to>
      <xdr:col>17</xdr:col>
      <xdr:colOff>398749</xdr:colOff>
      <xdr:row>450</xdr:row>
      <xdr:rowOff>82565</xdr:rowOff>
    </xdr:to>
    <mc:AlternateContent xmlns:mc="http://schemas.openxmlformats.org/markup-compatibility/2006">
      <mc:Choice xmlns:cx1="http://schemas.microsoft.com/office/drawing/2015/9/8/chartex" Requires="cx1">
        <xdr:graphicFrame macro="">
          <xdr:nvGraphicFramePr>
            <xdr:cNvPr id="110" name="Chart 109">
              <a:extLst>
                <a:ext uri="{FF2B5EF4-FFF2-40B4-BE49-F238E27FC236}">
                  <a16:creationId xmlns:a16="http://schemas.microsoft.com/office/drawing/2014/main" id="{00000000-0008-0000-0000-00006E000000}"/>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17"/>
            </a:graphicData>
          </a:graphic>
        </xdr:graphicFrame>
      </mc:Choice>
      <mc:Fallback>
        <xdr:sp macro="" textlink="">
          <xdr:nvSpPr>
            <xdr:cNvPr id="0" name=""/>
            <xdr:cNvSpPr>
              <a:spLocks noTextEdit="1"/>
            </xdr:cNvSpPr>
          </xdr:nvSpPr>
          <xdr:spPr>
            <a:xfrm>
              <a:off x="9498620" y="83447487"/>
              <a:ext cx="1244279" cy="2360078"/>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twoCellAnchor>
    <xdr:from>
      <xdr:col>14</xdr:col>
      <xdr:colOff>53340</xdr:colOff>
      <xdr:row>419</xdr:row>
      <xdr:rowOff>53340</xdr:rowOff>
    </xdr:from>
    <xdr:to>
      <xdr:col>18</xdr:col>
      <xdr:colOff>7620</xdr:colOff>
      <xdr:row>425</xdr:row>
      <xdr:rowOff>102870</xdr:rowOff>
    </xdr:to>
    <xdr:sp macro="" textlink="">
      <xdr:nvSpPr>
        <xdr:cNvPr id="111" name="TextBox 110">
          <a:extLst>
            <a:ext uri="{FF2B5EF4-FFF2-40B4-BE49-F238E27FC236}">
              <a16:creationId xmlns:a16="http://schemas.microsoft.com/office/drawing/2014/main" id="{00000000-0008-0000-0000-00006F000000}"/>
            </a:ext>
          </a:extLst>
        </xdr:cNvPr>
        <xdr:cNvSpPr txBox="1"/>
      </xdr:nvSpPr>
      <xdr:spPr>
        <a:xfrm>
          <a:off x="8587740" y="47306865"/>
          <a:ext cx="2602230" cy="59245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900" b="0" i="0" u="none" strike="noStrike">
              <a:solidFill>
                <a:schemeClr val="dk1"/>
              </a:solidFill>
              <a:effectLst/>
              <a:latin typeface="+mn-lt"/>
              <a:ea typeface="+mn-ea"/>
              <a:cs typeface="+mn-cs"/>
            </a:rPr>
            <a:t>Note: the z-stat represents the number of</a:t>
          </a:r>
          <a:r>
            <a:rPr lang="en-US" sz="900"/>
            <a:t> </a:t>
          </a:r>
          <a:r>
            <a:rPr lang="en-US" sz="900" b="0" i="0" u="none" strike="noStrike">
              <a:solidFill>
                <a:schemeClr val="dk1"/>
              </a:solidFill>
              <a:effectLst/>
              <a:latin typeface="+mn-lt"/>
              <a:ea typeface="+mn-ea"/>
              <a:cs typeface="+mn-cs"/>
            </a:rPr>
            <a:t>standard deviations a point is away from</a:t>
          </a:r>
          <a:r>
            <a:rPr lang="en-US" sz="900"/>
            <a:t> </a:t>
          </a:r>
          <a:r>
            <a:rPr lang="en-US" sz="900" b="0" i="0" u="none" strike="noStrike">
              <a:solidFill>
                <a:schemeClr val="dk1"/>
              </a:solidFill>
              <a:effectLst/>
              <a:latin typeface="+mn-lt"/>
              <a:ea typeface="+mn-ea"/>
              <a:cs typeface="+mn-cs"/>
            </a:rPr>
            <a:t>the (Darcy) mean.</a:t>
          </a:r>
          <a:r>
            <a:rPr lang="en-US" sz="900"/>
            <a:t> </a:t>
          </a:r>
        </a:p>
      </xdr:txBody>
    </xdr:sp>
    <xdr:clientData/>
  </xdr:twoCellAnchor>
  <xdr:twoCellAnchor>
    <xdr:from>
      <xdr:col>15</xdr:col>
      <xdr:colOff>358236</xdr:colOff>
      <xdr:row>425</xdr:row>
      <xdr:rowOff>63276</xdr:rowOff>
    </xdr:from>
    <xdr:to>
      <xdr:col>17</xdr:col>
      <xdr:colOff>383315</xdr:colOff>
      <xdr:row>437</xdr:row>
      <xdr:rowOff>156644</xdr:rowOff>
    </xdr:to>
    <mc:AlternateContent xmlns:mc="http://schemas.openxmlformats.org/markup-compatibility/2006">
      <mc:Choice xmlns:cx1="http://schemas.microsoft.com/office/drawing/2015/9/8/chartex" Requires="cx1">
        <xdr:graphicFrame macro="">
          <xdr:nvGraphicFramePr>
            <xdr:cNvPr id="112" name="Chart 111">
              <a:extLst>
                <a:ext uri="{FF2B5EF4-FFF2-40B4-BE49-F238E27FC236}">
                  <a16:creationId xmlns:a16="http://schemas.microsoft.com/office/drawing/2014/main" id="{00000000-0008-0000-0000-000070000000}"/>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18"/>
            </a:graphicData>
          </a:graphic>
        </xdr:graphicFrame>
      </mc:Choice>
      <mc:Fallback>
        <xdr:sp macro="" textlink="">
          <xdr:nvSpPr>
            <xdr:cNvPr id="0" name=""/>
            <xdr:cNvSpPr>
              <a:spLocks noTextEdit="1"/>
            </xdr:cNvSpPr>
          </xdr:nvSpPr>
          <xdr:spPr>
            <a:xfrm>
              <a:off x="9483186" y="81025776"/>
              <a:ext cx="1244279" cy="2379368"/>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twoCellAnchor>
    <xdr:from>
      <xdr:col>13</xdr:col>
      <xdr:colOff>257922</xdr:colOff>
      <xdr:row>425</xdr:row>
      <xdr:rowOff>45913</xdr:rowOff>
    </xdr:from>
    <xdr:to>
      <xdr:col>15</xdr:col>
      <xdr:colOff>283001</xdr:colOff>
      <xdr:row>437</xdr:row>
      <xdr:rowOff>139281</xdr:rowOff>
    </xdr:to>
    <mc:AlternateContent xmlns:mc="http://schemas.openxmlformats.org/markup-compatibility/2006">
      <mc:Choice xmlns:cx1="http://schemas.microsoft.com/office/drawing/2015/9/8/chartex" Requires="cx1">
        <xdr:graphicFrame macro="">
          <xdr:nvGraphicFramePr>
            <xdr:cNvPr id="113" name="Chart 112">
              <a:extLst>
                <a:ext uri="{FF2B5EF4-FFF2-40B4-BE49-F238E27FC236}">
                  <a16:creationId xmlns:a16="http://schemas.microsoft.com/office/drawing/2014/main" id="{00000000-0008-0000-0000-000071000000}"/>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19"/>
            </a:graphicData>
          </a:graphic>
        </xdr:graphicFrame>
      </mc:Choice>
      <mc:Fallback>
        <xdr:sp macro="" textlink="">
          <xdr:nvSpPr>
            <xdr:cNvPr id="0" name=""/>
            <xdr:cNvSpPr>
              <a:spLocks noTextEdit="1"/>
            </xdr:cNvSpPr>
          </xdr:nvSpPr>
          <xdr:spPr>
            <a:xfrm>
              <a:off x="8163672" y="81008413"/>
              <a:ext cx="1244279" cy="2379368"/>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twoCellAnchor>
    <xdr:from>
      <xdr:col>11</xdr:col>
      <xdr:colOff>198120</xdr:colOff>
      <xdr:row>425</xdr:row>
      <xdr:rowOff>30480</xdr:rowOff>
    </xdr:from>
    <xdr:to>
      <xdr:col>13</xdr:col>
      <xdr:colOff>223199</xdr:colOff>
      <xdr:row>437</xdr:row>
      <xdr:rowOff>123848</xdr:rowOff>
    </xdr:to>
    <mc:AlternateContent xmlns:mc="http://schemas.openxmlformats.org/markup-compatibility/2006">
      <mc:Choice xmlns:cx1="http://schemas.microsoft.com/office/drawing/2015/9/8/chartex" Requires="cx1">
        <xdr:graphicFrame macro="">
          <xdr:nvGraphicFramePr>
            <xdr:cNvPr id="114" name="Chart 113">
              <a:extLst>
                <a:ext uri="{FF2B5EF4-FFF2-40B4-BE49-F238E27FC236}">
                  <a16:creationId xmlns:a16="http://schemas.microsoft.com/office/drawing/2014/main" id="{00000000-0008-0000-0000-000072000000}"/>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20"/>
            </a:graphicData>
          </a:graphic>
        </xdr:graphicFrame>
      </mc:Choice>
      <mc:Fallback>
        <xdr:sp macro="" textlink="">
          <xdr:nvSpPr>
            <xdr:cNvPr id="0" name=""/>
            <xdr:cNvSpPr>
              <a:spLocks noTextEdit="1"/>
            </xdr:cNvSpPr>
          </xdr:nvSpPr>
          <xdr:spPr>
            <a:xfrm>
              <a:off x="6884670" y="80992980"/>
              <a:ext cx="1244279" cy="2379368"/>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mc:AlternateContent xmlns:mc="http://schemas.openxmlformats.org/markup-compatibility/2006">
    <mc:Choice xmlns:a14="http://schemas.microsoft.com/office/drawing/2010/main" Requires="a14">
      <xdr:twoCellAnchor editAs="oneCell">
        <xdr:from>
          <xdr:col>20</xdr:col>
          <xdr:colOff>28575</xdr:colOff>
          <xdr:row>4</xdr:row>
          <xdr:rowOff>152400</xdr:rowOff>
        </xdr:from>
        <xdr:to>
          <xdr:col>20</xdr:col>
          <xdr:colOff>438150</xdr:colOff>
          <xdr:row>6</xdr:row>
          <xdr:rowOff>171450</xdr:rowOff>
        </xdr:to>
        <xdr:sp macro="" textlink="">
          <xdr:nvSpPr>
            <xdr:cNvPr id="1030" name="Option Button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19050</xdr:colOff>
          <xdr:row>7</xdr:row>
          <xdr:rowOff>19050</xdr:rowOff>
        </xdr:from>
        <xdr:to>
          <xdr:col>21</xdr:col>
          <xdr:colOff>190500</xdr:colOff>
          <xdr:row>8</xdr:row>
          <xdr:rowOff>142875</xdr:rowOff>
        </xdr:to>
        <xdr:sp macro="" textlink="">
          <xdr:nvSpPr>
            <xdr:cNvPr id="1031" name="Label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27432" tIns="18288" rIns="0" bIns="0" anchor="t" upright="1"/>
            <a:lstStyle/>
            <a:p>
              <a:pPr algn="l" rtl="0">
                <a:defRPr sz="1000"/>
              </a:pPr>
              <a:r>
                <a:rPr lang="en-US" sz="800" b="0" i="0" u="none" strike="noStrike" baseline="0">
                  <a:solidFill>
                    <a:srgbClr val="000000"/>
                  </a:solidFill>
                  <a:latin typeface="Segoe UI"/>
                  <a:cs typeface="Segoe UI"/>
                </a:rPr>
                <a:t>Iterations off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438150</xdr:colOff>
          <xdr:row>5</xdr:row>
          <xdr:rowOff>57150</xdr:rowOff>
        </xdr:from>
        <xdr:to>
          <xdr:col>21</xdr:col>
          <xdr:colOff>333375</xdr:colOff>
          <xdr:row>6</xdr:row>
          <xdr:rowOff>95250</xdr:rowOff>
        </xdr:to>
        <xdr:sp macro="" textlink="">
          <xdr:nvSpPr>
            <xdr:cNvPr id="1032" name="Option Button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4</xdr:row>
          <xdr:rowOff>104775</xdr:rowOff>
        </xdr:from>
        <xdr:to>
          <xdr:col>20</xdr:col>
          <xdr:colOff>295275</xdr:colOff>
          <xdr:row>5</xdr:row>
          <xdr:rowOff>142875</xdr:rowOff>
        </xdr:to>
        <xdr:sp macro="" textlink="">
          <xdr:nvSpPr>
            <xdr:cNvPr id="1033" name="Label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27432" tIns="18288" rIns="0" bIns="0" anchor="t" upright="1"/>
            <a:lstStyle/>
            <a:p>
              <a:pPr algn="l" rtl="0">
                <a:defRPr sz="1000"/>
              </a:pPr>
              <a:r>
                <a:rPr lang="en-US" sz="800" b="0" i="0" u="none" strike="noStrike" baseline="0">
                  <a:solidFill>
                    <a:srgbClr val="000000"/>
                  </a:solidFill>
                  <a:latin typeface="Segoe UI"/>
                  <a:cs typeface="Segoe UI"/>
                </a:rPr>
                <a:t>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438150</xdr:colOff>
          <xdr:row>4</xdr:row>
          <xdr:rowOff>95250</xdr:rowOff>
        </xdr:from>
        <xdr:to>
          <xdr:col>21</xdr:col>
          <xdr:colOff>76200</xdr:colOff>
          <xdr:row>5</xdr:row>
          <xdr:rowOff>133350</xdr:rowOff>
        </xdr:to>
        <xdr:sp macro="" textlink="">
          <xdr:nvSpPr>
            <xdr:cNvPr id="1034" name="Label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27432" tIns="18288" rIns="0" bIns="0" anchor="t" upright="1"/>
            <a:lstStyle/>
            <a:p>
              <a:pPr algn="l" rtl="0">
                <a:defRPr sz="1000"/>
              </a:pPr>
              <a:r>
                <a:rPr lang="en-US" sz="800" b="0" i="0" u="none" strike="noStrike" baseline="0">
                  <a:solidFill>
                    <a:srgbClr val="000000"/>
                  </a:solidFill>
                  <a:latin typeface="Segoe UI"/>
                  <a:cs typeface="Segoe UI"/>
                </a:rPr>
                <a:t>off</a:t>
              </a:r>
            </a:p>
          </xdr:txBody>
        </xdr:sp>
        <xdr:clientData/>
      </xdr:twoCellAnchor>
    </mc:Choice>
    <mc:Fallback/>
  </mc:AlternateContent>
  <xdr:twoCellAnchor>
    <xdr:from>
      <xdr:col>19</xdr:col>
      <xdr:colOff>140970</xdr:colOff>
      <xdr:row>8</xdr:row>
      <xdr:rowOff>74296</xdr:rowOff>
    </xdr:from>
    <xdr:to>
      <xdr:col>22</xdr:col>
      <xdr:colOff>217170</xdr:colOff>
      <xdr:row>12</xdr:row>
      <xdr:rowOff>160020</xdr:rowOff>
    </xdr:to>
    <xdr:sp macro="" textlink="">
      <xdr:nvSpPr>
        <xdr:cNvPr id="119" name="TextBox 118">
          <a:extLst>
            <a:ext uri="{FF2B5EF4-FFF2-40B4-BE49-F238E27FC236}">
              <a16:creationId xmlns:a16="http://schemas.microsoft.com/office/drawing/2014/main" id="{00000000-0008-0000-0000-000077000000}"/>
            </a:ext>
          </a:extLst>
        </xdr:cNvPr>
        <xdr:cNvSpPr txBox="1"/>
      </xdr:nvSpPr>
      <xdr:spPr>
        <a:xfrm>
          <a:off x="11932920" y="1522096"/>
          <a:ext cx="1905000" cy="8096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900"/>
            <a:t>Iterations may</a:t>
          </a:r>
          <a:r>
            <a:rPr lang="en-US" sz="900" baseline="0"/>
            <a:t> slow performance on some computers. If so, turn iterations off.  Note </a:t>
          </a:r>
          <a:r>
            <a:rPr lang="en-US" sz="900" b="1" i="1" baseline="0"/>
            <a:t>iterations must be on for Exercise 4.</a:t>
          </a:r>
          <a:endParaRPr lang="en-US" sz="900" b="1" i="1"/>
        </a:p>
      </xdr:txBody>
    </xdr:sp>
    <xdr:clientData/>
  </xdr:twoCellAnchor>
  <xdr:twoCellAnchor>
    <xdr:from>
      <xdr:col>22</xdr:col>
      <xdr:colOff>53340</xdr:colOff>
      <xdr:row>419</xdr:row>
      <xdr:rowOff>53340</xdr:rowOff>
    </xdr:from>
    <xdr:to>
      <xdr:col>26</xdr:col>
      <xdr:colOff>7620</xdr:colOff>
      <xdr:row>425</xdr:row>
      <xdr:rowOff>102870</xdr:rowOff>
    </xdr:to>
    <xdr:sp macro="" textlink="">
      <xdr:nvSpPr>
        <xdr:cNvPr id="120" name="TextBox 119">
          <a:extLst>
            <a:ext uri="{FF2B5EF4-FFF2-40B4-BE49-F238E27FC236}">
              <a16:creationId xmlns:a16="http://schemas.microsoft.com/office/drawing/2014/main" id="{00000000-0008-0000-0000-000078000000}"/>
            </a:ext>
          </a:extLst>
        </xdr:cNvPr>
        <xdr:cNvSpPr txBox="1"/>
      </xdr:nvSpPr>
      <xdr:spPr>
        <a:xfrm>
          <a:off x="13674090" y="47306865"/>
          <a:ext cx="2554605" cy="59245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900" b="0" i="0" u="none" strike="noStrike">
              <a:solidFill>
                <a:schemeClr val="dk1"/>
              </a:solidFill>
              <a:effectLst/>
              <a:latin typeface="+mn-lt"/>
              <a:ea typeface="+mn-ea"/>
              <a:cs typeface="+mn-cs"/>
            </a:rPr>
            <a:t>Note: the z-stat represents the number of</a:t>
          </a:r>
          <a:r>
            <a:rPr lang="en-US" sz="900"/>
            <a:t> </a:t>
          </a:r>
          <a:r>
            <a:rPr lang="en-US" sz="900" b="0" i="0" u="none" strike="noStrike">
              <a:solidFill>
                <a:schemeClr val="dk1"/>
              </a:solidFill>
              <a:effectLst/>
              <a:latin typeface="+mn-lt"/>
              <a:ea typeface="+mn-ea"/>
              <a:cs typeface="+mn-cs"/>
            </a:rPr>
            <a:t>standard deviations a point is away from</a:t>
          </a:r>
          <a:r>
            <a:rPr lang="en-US" sz="900"/>
            <a:t> </a:t>
          </a:r>
          <a:r>
            <a:rPr lang="en-US" sz="900" b="0" i="0" u="none" strike="noStrike">
              <a:solidFill>
                <a:schemeClr val="dk1"/>
              </a:solidFill>
              <a:effectLst/>
              <a:latin typeface="+mn-lt"/>
              <a:ea typeface="+mn-ea"/>
              <a:cs typeface="+mn-cs"/>
            </a:rPr>
            <a:t>the (Darcy) mean.</a:t>
          </a:r>
          <a:r>
            <a:rPr lang="en-US" sz="900"/>
            <a:t> </a:t>
          </a:r>
        </a:p>
      </xdr:txBody>
    </xdr:sp>
    <xdr:clientData/>
  </xdr:twoCellAnchor>
  <xdr:twoCellAnchor>
    <xdr:from>
      <xdr:col>19</xdr:col>
      <xdr:colOff>110827</xdr:colOff>
      <xdr:row>437</xdr:row>
      <xdr:rowOff>154884</xdr:rowOff>
    </xdr:from>
    <xdr:to>
      <xdr:col>21</xdr:col>
      <xdr:colOff>135906</xdr:colOff>
      <xdr:row>450</xdr:row>
      <xdr:rowOff>46082</xdr:rowOff>
    </xdr:to>
    <mc:AlternateContent xmlns:mc="http://schemas.openxmlformats.org/markup-compatibility/2006">
      <mc:Choice xmlns:cx1="http://schemas.microsoft.com/office/drawing/2015/9/8/chartex" Requires="cx1">
        <xdr:graphicFrame macro="">
          <xdr:nvGraphicFramePr>
            <xdr:cNvPr id="121" name="Chart 120">
              <a:extLst>
                <a:ext uri="{FF2B5EF4-FFF2-40B4-BE49-F238E27FC236}">
                  <a16:creationId xmlns:a16="http://schemas.microsoft.com/office/drawing/2014/main" id="{00000000-0008-0000-0000-000079000000}"/>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21"/>
            </a:graphicData>
          </a:graphic>
        </xdr:graphicFrame>
      </mc:Choice>
      <mc:Fallback>
        <xdr:sp macro="" textlink="">
          <xdr:nvSpPr>
            <xdr:cNvPr id="0" name=""/>
            <xdr:cNvSpPr>
              <a:spLocks noTextEdit="1"/>
            </xdr:cNvSpPr>
          </xdr:nvSpPr>
          <xdr:spPr>
            <a:xfrm>
              <a:off x="11855152" y="83403384"/>
              <a:ext cx="1244279" cy="2367698"/>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twoCellAnchor>
    <xdr:from>
      <xdr:col>21</xdr:col>
      <xdr:colOff>172559</xdr:colOff>
      <xdr:row>437</xdr:row>
      <xdr:rowOff>162600</xdr:rowOff>
    </xdr:from>
    <xdr:to>
      <xdr:col>23</xdr:col>
      <xdr:colOff>197638</xdr:colOff>
      <xdr:row>450</xdr:row>
      <xdr:rowOff>53798</xdr:rowOff>
    </xdr:to>
    <mc:AlternateContent xmlns:mc="http://schemas.openxmlformats.org/markup-compatibility/2006">
      <mc:Choice xmlns:cx1="http://schemas.microsoft.com/office/drawing/2015/9/8/chartex" Requires="cx1">
        <xdr:graphicFrame macro="">
          <xdr:nvGraphicFramePr>
            <xdr:cNvPr id="122" name="Chart 121">
              <a:extLst>
                <a:ext uri="{FF2B5EF4-FFF2-40B4-BE49-F238E27FC236}">
                  <a16:creationId xmlns:a16="http://schemas.microsoft.com/office/drawing/2014/main" id="{00000000-0008-0000-0000-00007A000000}"/>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22"/>
            </a:graphicData>
          </a:graphic>
        </xdr:graphicFrame>
      </mc:Choice>
      <mc:Fallback>
        <xdr:sp macro="" textlink="">
          <xdr:nvSpPr>
            <xdr:cNvPr id="0" name=""/>
            <xdr:cNvSpPr>
              <a:spLocks noTextEdit="1"/>
            </xdr:cNvSpPr>
          </xdr:nvSpPr>
          <xdr:spPr>
            <a:xfrm>
              <a:off x="13136084" y="83411100"/>
              <a:ext cx="1244279" cy="2367698"/>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twoCellAnchor>
    <xdr:from>
      <xdr:col>23</xdr:col>
      <xdr:colOff>259370</xdr:colOff>
      <xdr:row>437</xdr:row>
      <xdr:rowOff>176127</xdr:rowOff>
    </xdr:from>
    <xdr:to>
      <xdr:col>25</xdr:col>
      <xdr:colOff>284449</xdr:colOff>
      <xdr:row>450</xdr:row>
      <xdr:rowOff>69230</xdr:rowOff>
    </xdr:to>
    <mc:AlternateContent xmlns:mc="http://schemas.openxmlformats.org/markup-compatibility/2006">
      <mc:Choice xmlns:cx1="http://schemas.microsoft.com/office/drawing/2015/9/8/chartex" Requires="cx1">
        <xdr:graphicFrame macro="">
          <xdr:nvGraphicFramePr>
            <xdr:cNvPr id="123" name="Chart 122">
              <a:extLst>
                <a:ext uri="{FF2B5EF4-FFF2-40B4-BE49-F238E27FC236}">
                  <a16:creationId xmlns:a16="http://schemas.microsoft.com/office/drawing/2014/main" id="{00000000-0008-0000-0000-00007B000000}"/>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23"/>
            </a:graphicData>
          </a:graphic>
        </xdr:graphicFrame>
      </mc:Choice>
      <mc:Fallback>
        <xdr:sp macro="" textlink="">
          <xdr:nvSpPr>
            <xdr:cNvPr id="0" name=""/>
            <xdr:cNvSpPr>
              <a:spLocks noTextEdit="1"/>
            </xdr:cNvSpPr>
          </xdr:nvSpPr>
          <xdr:spPr>
            <a:xfrm>
              <a:off x="14442095" y="83424627"/>
              <a:ext cx="1244279" cy="2369603"/>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twoCellAnchor>
    <xdr:from>
      <xdr:col>23</xdr:col>
      <xdr:colOff>243936</xdr:colOff>
      <xdr:row>425</xdr:row>
      <xdr:rowOff>49941</xdr:rowOff>
    </xdr:from>
    <xdr:to>
      <xdr:col>25</xdr:col>
      <xdr:colOff>269015</xdr:colOff>
      <xdr:row>437</xdr:row>
      <xdr:rowOff>143309</xdr:rowOff>
    </xdr:to>
    <mc:AlternateContent xmlns:mc="http://schemas.openxmlformats.org/markup-compatibility/2006">
      <mc:Choice xmlns:cx1="http://schemas.microsoft.com/office/drawing/2015/9/8/chartex" Requires="cx1">
        <xdr:graphicFrame macro="">
          <xdr:nvGraphicFramePr>
            <xdr:cNvPr id="124" name="Chart 123">
              <a:extLst>
                <a:ext uri="{FF2B5EF4-FFF2-40B4-BE49-F238E27FC236}">
                  <a16:creationId xmlns:a16="http://schemas.microsoft.com/office/drawing/2014/main" id="{00000000-0008-0000-0000-00007C000000}"/>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24"/>
            </a:graphicData>
          </a:graphic>
        </xdr:graphicFrame>
      </mc:Choice>
      <mc:Fallback>
        <xdr:sp macro="" textlink="">
          <xdr:nvSpPr>
            <xdr:cNvPr id="0" name=""/>
            <xdr:cNvSpPr>
              <a:spLocks noTextEdit="1"/>
            </xdr:cNvSpPr>
          </xdr:nvSpPr>
          <xdr:spPr>
            <a:xfrm>
              <a:off x="14426661" y="81012441"/>
              <a:ext cx="1244279" cy="2379368"/>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twoCellAnchor>
    <xdr:from>
      <xdr:col>21</xdr:col>
      <xdr:colOff>143622</xdr:colOff>
      <xdr:row>425</xdr:row>
      <xdr:rowOff>32578</xdr:rowOff>
    </xdr:from>
    <xdr:to>
      <xdr:col>23</xdr:col>
      <xdr:colOff>168701</xdr:colOff>
      <xdr:row>437</xdr:row>
      <xdr:rowOff>125946</xdr:rowOff>
    </xdr:to>
    <mc:AlternateContent xmlns:mc="http://schemas.openxmlformats.org/markup-compatibility/2006">
      <mc:Choice xmlns:cx1="http://schemas.microsoft.com/office/drawing/2015/9/8/chartex" Requires="cx1">
        <xdr:graphicFrame macro="">
          <xdr:nvGraphicFramePr>
            <xdr:cNvPr id="125" name="Chart 124">
              <a:extLst>
                <a:ext uri="{FF2B5EF4-FFF2-40B4-BE49-F238E27FC236}">
                  <a16:creationId xmlns:a16="http://schemas.microsoft.com/office/drawing/2014/main" id="{00000000-0008-0000-0000-00007D000000}"/>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25"/>
            </a:graphicData>
          </a:graphic>
        </xdr:graphicFrame>
      </mc:Choice>
      <mc:Fallback>
        <xdr:sp macro="" textlink="">
          <xdr:nvSpPr>
            <xdr:cNvPr id="0" name=""/>
            <xdr:cNvSpPr>
              <a:spLocks noTextEdit="1"/>
            </xdr:cNvSpPr>
          </xdr:nvSpPr>
          <xdr:spPr>
            <a:xfrm>
              <a:off x="13107147" y="80995078"/>
              <a:ext cx="1244279" cy="2379368"/>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twoCellAnchor>
    <xdr:from>
      <xdr:col>19</xdr:col>
      <xdr:colOff>83820</xdr:colOff>
      <xdr:row>425</xdr:row>
      <xdr:rowOff>17145</xdr:rowOff>
    </xdr:from>
    <xdr:to>
      <xdr:col>21</xdr:col>
      <xdr:colOff>108899</xdr:colOff>
      <xdr:row>437</xdr:row>
      <xdr:rowOff>110513</xdr:rowOff>
    </xdr:to>
    <mc:AlternateContent xmlns:mc="http://schemas.openxmlformats.org/markup-compatibility/2006">
      <mc:Choice xmlns:cx1="http://schemas.microsoft.com/office/drawing/2015/9/8/chartex" Requires="cx1">
        <xdr:graphicFrame macro="">
          <xdr:nvGraphicFramePr>
            <xdr:cNvPr id="126" name="Chart 125">
              <a:extLst>
                <a:ext uri="{FF2B5EF4-FFF2-40B4-BE49-F238E27FC236}">
                  <a16:creationId xmlns:a16="http://schemas.microsoft.com/office/drawing/2014/main" id="{00000000-0008-0000-0000-00007E000000}"/>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26"/>
            </a:graphicData>
          </a:graphic>
        </xdr:graphicFrame>
      </mc:Choice>
      <mc:Fallback>
        <xdr:sp macro="" textlink="">
          <xdr:nvSpPr>
            <xdr:cNvPr id="0" name=""/>
            <xdr:cNvSpPr>
              <a:spLocks noTextEdit="1"/>
            </xdr:cNvSpPr>
          </xdr:nvSpPr>
          <xdr:spPr>
            <a:xfrm>
              <a:off x="11828145" y="80979645"/>
              <a:ext cx="1244279" cy="2379368"/>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twoCellAnchor>
    <xdr:from>
      <xdr:col>1</xdr:col>
      <xdr:colOff>59055</xdr:colOff>
      <xdr:row>104</xdr:row>
      <xdr:rowOff>0</xdr:rowOff>
    </xdr:from>
    <xdr:to>
      <xdr:col>18</xdr:col>
      <xdr:colOff>285750</xdr:colOff>
      <xdr:row>143</xdr:row>
      <xdr:rowOff>95250</xdr:rowOff>
    </xdr:to>
    <xdr:sp macro="" textlink="">
      <xdr:nvSpPr>
        <xdr:cNvPr id="128" name="TextBox 127">
          <a:extLst>
            <a:ext uri="{FF2B5EF4-FFF2-40B4-BE49-F238E27FC236}">
              <a16:creationId xmlns:a16="http://schemas.microsoft.com/office/drawing/2014/main" id="{00000000-0008-0000-0000-000080000000}"/>
            </a:ext>
          </a:extLst>
        </xdr:cNvPr>
        <xdr:cNvSpPr txBox="1"/>
      </xdr:nvSpPr>
      <xdr:spPr>
        <a:xfrm>
          <a:off x="649605" y="20556855"/>
          <a:ext cx="10770870" cy="754189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chemeClr val="dk1"/>
              </a:solidFill>
              <a:effectLst/>
              <a:latin typeface="+mn-lt"/>
              <a:ea typeface="+mn-ea"/>
              <a:cs typeface="+mn-cs"/>
            </a:rPr>
            <a:t>Scroll down to row 31 and consider the conceptualized diagram of an aquifer as shown in Figure Exercise 2‑2. </a:t>
          </a:r>
          <a:r>
            <a:rPr lang="en-US" sz="1100" b="0" i="0" baseline="0"/>
            <a:t>  In this case a more experienced hydrogeologist placed three wells in the ground, confident that no matter what the flow direction, it could be determined, so no luck would be required.</a:t>
          </a:r>
        </a:p>
        <a:p>
          <a:endParaRPr lang="en-US" sz="1100" b="0" i="0" baseline="0"/>
        </a:p>
        <a:p>
          <a:r>
            <a:rPr lang="en-US" sz="1800" b="0" i="0" baseline="0"/>
            <a:t>            a)                                                        b)</a:t>
          </a:r>
        </a:p>
        <a:p>
          <a:endParaRPr lang="en-US" sz="1100" b="0" i="0" baseline="0"/>
        </a:p>
        <a:p>
          <a:endParaRPr lang="en-US" sz="1100" b="0" i="0" baseline="0"/>
        </a:p>
        <a:p>
          <a:endParaRPr lang="en-US" sz="1100" b="0" i="0" baseline="0"/>
        </a:p>
        <a:p>
          <a:endParaRPr lang="en-US" sz="1100" b="0" i="0" baseline="0"/>
        </a:p>
        <a:p>
          <a:endParaRPr lang="en-US" sz="1100" b="0" i="0" baseline="0"/>
        </a:p>
        <a:p>
          <a:endParaRPr lang="en-US" sz="1100" b="0" i="0" baseline="0"/>
        </a:p>
        <a:p>
          <a:endParaRPr lang="en-US" sz="1100" b="0" i="0" baseline="0"/>
        </a:p>
        <a:p>
          <a:endParaRPr lang="en-US" sz="1100" b="0" i="0" baseline="0"/>
        </a:p>
        <a:p>
          <a:endParaRPr lang="en-US" sz="1100" b="0" i="0" baseline="0"/>
        </a:p>
        <a:p>
          <a:endParaRPr lang="en-US" sz="1100" b="0" i="0" baseline="0"/>
        </a:p>
        <a:p>
          <a:endParaRPr lang="en-US" sz="1100" b="0" i="0" baseline="0"/>
        </a:p>
        <a:p>
          <a:endParaRPr lang="en-US" sz="1100" b="0" i="0" baseline="0"/>
        </a:p>
        <a:p>
          <a:endParaRPr lang="en-US" sz="1100" b="0" i="0" baseline="0"/>
        </a:p>
        <a:p>
          <a:endParaRPr lang="en-US" sz="1100" b="0" i="0" baseline="0"/>
        </a:p>
        <a:p>
          <a:endParaRPr lang="en-US" sz="1100" b="0" i="0" baseline="0"/>
        </a:p>
        <a:p>
          <a:endParaRPr lang="en-US" sz="1100" b="0" i="0" baseline="0"/>
        </a:p>
        <a:p>
          <a:endParaRPr lang="en-US" sz="1100" b="0" i="0" baseline="0"/>
        </a:p>
        <a:p>
          <a:endParaRPr lang="en-US" sz="1100" b="0" i="0" baseline="0"/>
        </a:p>
        <a:p>
          <a:pPr marL="0" marR="0" lvl="0" indent="0" defTabSz="914400" eaLnBrk="1" fontAlgn="auto" latinLnBrk="0" hangingPunct="1">
            <a:lnSpc>
              <a:spcPct val="100000"/>
            </a:lnSpc>
            <a:spcBef>
              <a:spcPts val="0"/>
            </a:spcBef>
            <a:spcAft>
              <a:spcPts val="0"/>
            </a:spcAft>
            <a:buClrTx/>
            <a:buSzTx/>
            <a:buFontTx/>
            <a:buNone/>
            <a:tabLst/>
            <a:defRPr/>
          </a:pPr>
          <a:r>
            <a:rPr lang="en-US" sz="1100" b="1" u="none">
              <a:solidFill>
                <a:schemeClr val="dk1"/>
              </a:solidFill>
              <a:effectLst/>
              <a:latin typeface="+mn-lt"/>
              <a:ea typeface="+mn-ea"/>
              <a:cs typeface="+mn-cs"/>
            </a:rPr>
            <a:t>Figure Exercise 2‑2 –</a:t>
          </a:r>
          <a:r>
            <a:rPr lang="en-US" sz="1100" u="none">
              <a:solidFill>
                <a:schemeClr val="dk1"/>
              </a:solidFill>
              <a:effectLst/>
              <a:latin typeface="+mn-lt"/>
              <a:ea typeface="+mn-ea"/>
              <a:cs typeface="+mn-cs"/>
            </a:rPr>
            <a:t> A conceptualized diagram of an aquifer with a) three wells used to investigate the site in order to estimate both the direction of flow and the velocity; and, b) a map showing the relative positions of the wells and the water level elevation in each well.</a:t>
          </a:r>
        </a:p>
        <a:p>
          <a:endParaRPr lang="en-US" sz="1100" b="0" i="0" baseline="0"/>
        </a:p>
        <a:p>
          <a:r>
            <a:rPr lang="en-US" sz="1100" b="0" i="0" baseline="0"/>
            <a:t>The scales (arbitrary units) provided on the map of Figure Exercise 2‑2b and in the Exercise 2 tab of the “GWP_Velocity_Exercises.xlsm” spreadsheet can be used to determine the distance between the wells.</a:t>
          </a:r>
        </a:p>
        <a:p>
          <a:endParaRPr lang="en-US" sz="1100" b="0" i="0" baseline="0"/>
        </a:p>
        <a:p>
          <a:r>
            <a:rPr lang="en-US" sz="1100" b="0" i="0" baseline="0"/>
            <a:t>Prior work in the wells led to an estimate of </a:t>
          </a:r>
          <a:r>
            <a:rPr lang="en-US" sz="1100" b="0" i="1" baseline="0"/>
            <a:t>K</a:t>
          </a:r>
          <a:r>
            <a:rPr lang="en-US" sz="1100" b="0" i="0" baseline="0"/>
            <a:t> of 20 m/d for the aquifer.  The sediments are dominantly sand, and the effective porosity (</a:t>
          </a:r>
          <a:r>
            <a:rPr lang="en-US" sz="1100" b="0" i="1" baseline="0"/>
            <a:t>n</a:t>
          </a:r>
          <a:r>
            <a:rPr lang="en-US" sz="1100" b="0" i="1" baseline="-25000"/>
            <a:t>e</a:t>
          </a:r>
          <a:r>
            <a:rPr lang="en-US" sz="1100" b="0" i="0" baseline="0"/>
            <a:t>) is estimated to be 0.28.  </a:t>
          </a:r>
        </a:p>
        <a:p>
          <a:endParaRPr lang="en-US" sz="1100" b="0" i="0" baseline="0"/>
        </a:p>
        <a:p>
          <a:r>
            <a:rPr lang="en-US" sz="1100" b="1" i="1" baseline="0">
              <a:solidFill>
                <a:schemeClr val="dk1"/>
              </a:solidFill>
              <a:latin typeface="+mn-lt"/>
              <a:ea typeface="+mn-ea"/>
              <a:cs typeface="+mn-cs"/>
            </a:rPr>
            <a:t>Use graphical construction to determine the flow direction, relative to North (north is aligned with the positive direction of the y-axis), and the hydraulic gradient by interpolating to find the location of 9.8 between the north and east well, drawing a line from that point to the west well and constructing a perpendicular to that line from the north well.</a:t>
          </a:r>
        </a:p>
        <a:p>
          <a:r>
            <a:rPr lang="en-US" sz="1100" b="1" i="1" baseline="0">
              <a:solidFill>
                <a:schemeClr val="dk1"/>
              </a:solidFill>
              <a:latin typeface="+mn-lt"/>
              <a:ea typeface="+mn-ea"/>
              <a:cs typeface="+mn-cs"/>
            </a:rPr>
            <a:t> </a:t>
          </a:r>
        </a:p>
        <a:p>
          <a:r>
            <a:rPr lang="en-US" sz="1100" b="1" i="1" baseline="0">
              <a:solidFill>
                <a:schemeClr val="dk1"/>
              </a:solidFill>
              <a:latin typeface="+mn-lt"/>
              <a:ea typeface="+mn-ea"/>
              <a:cs typeface="+mn-cs"/>
            </a:rPr>
            <a:t>Given the equations for Darcy flux and seepage velocity provided on the Exercise 2 sheet, calculate these quantities for the system of Figure Exercise 2‑2 in the space provided on the sheet.</a:t>
          </a:r>
        </a:p>
        <a:p>
          <a:r>
            <a:rPr lang="en-US" sz="1100" b="0" i="0" baseline="0"/>
            <a:t> </a:t>
          </a:r>
        </a:p>
        <a:p>
          <a:r>
            <a:rPr lang="en-US" sz="1100" b="1" i="0" baseline="0"/>
            <a:t>* The graphical solution </a:t>
          </a:r>
          <a:r>
            <a:rPr lang="en-US" sz="1100" b="0" i="0" baseline="0"/>
            <a:t>for Exercise 2‑2 extends from row 97 to row 114 of the Solutions Tab of KeyFile_GWP_Velocity_Exercises.xlsm*</a:t>
          </a:r>
        </a:p>
        <a:p>
          <a:endParaRPr lang="en-US" sz="1100" b="0" i="0" baseline="0"/>
        </a:p>
        <a:p>
          <a:r>
            <a:rPr lang="en-US" sz="1100" b="0" i="0" baseline="0"/>
            <a:t>The item 3 below describes a mathematical versus graphical approach to solving a three-point problem. </a:t>
          </a:r>
        </a:p>
        <a:p>
          <a:endParaRPr lang="en-US" sz="1100" b="0" i="0" baseline="0"/>
        </a:p>
      </xdr:txBody>
    </xdr:sp>
    <xdr:clientData/>
  </xdr:twoCellAnchor>
  <xdr:twoCellAnchor>
    <xdr:from>
      <xdr:col>1</xdr:col>
      <xdr:colOff>53340</xdr:colOff>
      <xdr:row>147</xdr:row>
      <xdr:rowOff>148591</xdr:rowOff>
    </xdr:from>
    <xdr:to>
      <xdr:col>18</xdr:col>
      <xdr:colOff>246221</xdr:colOff>
      <xdr:row>190</xdr:row>
      <xdr:rowOff>83343</xdr:rowOff>
    </xdr:to>
    <xdr:sp macro="" textlink="">
      <xdr:nvSpPr>
        <xdr:cNvPr id="130" name="TextBox 129">
          <a:extLst>
            <a:ext uri="{FF2B5EF4-FFF2-40B4-BE49-F238E27FC236}">
              <a16:creationId xmlns:a16="http://schemas.microsoft.com/office/drawing/2014/main" id="{00000000-0008-0000-0000-000082000000}"/>
            </a:ext>
          </a:extLst>
        </xdr:cNvPr>
        <xdr:cNvSpPr txBox="1"/>
      </xdr:nvSpPr>
      <xdr:spPr>
        <a:xfrm>
          <a:off x="660559" y="27294841"/>
          <a:ext cx="10729912" cy="761428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lvl="0"/>
          <a:r>
            <a:rPr lang="en-US" sz="1100" u="none">
              <a:solidFill>
                <a:schemeClr val="dk1"/>
              </a:solidFill>
              <a:effectLst/>
              <a:latin typeface="+mn-lt"/>
              <a:ea typeface="+mn-ea"/>
              <a:cs typeface="+mn-cs"/>
            </a:rPr>
            <a:t>There are several ways to solve the three‑point problem, but one way that lends itself to finding the gradient (and its direction) of a water table with three wells, or more, involves matrix algebra as shown in Figure Exercise 2‑3.</a:t>
          </a:r>
        </a:p>
        <a:p>
          <a:pPr lvl="0"/>
          <a:endParaRPr lang="en-US" sz="1100" u="none">
            <a:solidFill>
              <a:schemeClr val="dk1"/>
            </a:solidFill>
            <a:effectLst/>
            <a:latin typeface="+mn-lt"/>
            <a:ea typeface="+mn-ea"/>
            <a:cs typeface="+mn-cs"/>
          </a:endParaRPr>
        </a:p>
        <a:p>
          <a:pPr lvl="0"/>
          <a:endParaRPr lang="en-US" sz="1100" u="none">
            <a:solidFill>
              <a:schemeClr val="dk1"/>
            </a:solidFill>
            <a:effectLst/>
            <a:latin typeface="+mn-lt"/>
            <a:ea typeface="+mn-ea"/>
            <a:cs typeface="+mn-cs"/>
          </a:endParaRPr>
        </a:p>
        <a:p>
          <a:pPr lvl="0"/>
          <a:endParaRPr lang="en-US" sz="1100" u="none">
            <a:solidFill>
              <a:schemeClr val="dk1"/>
            </a:solidFill>
            <a:effectLst/>
            <a:latin typeface="+mn-lt"/>
            <a:ea typeface="+mn-ea"/>
            <a:cs typeface="+mn-cs"/>
          </a:endParaRPr>
        </a:p>
        <a:p>
          <a:pPr lvl="0"/>
          <a:endParaRPr lang="en-US" sz="1100" u="none">
            <a:solidFill>
              <a:schemeClr val="dk1"/>
            </a:solidFill>
            <a:effectLst/>
            <a:latin typeface="+mn-lt"/>
            <a:ea typeface="+mn-ea"/>
            <a:cs typeface="+mn-cs"/>
          </a:endParaRPr>
        </a:p>
        <a:p>
          <a:pPr lvl="0"/>
          <a:endParaRPr lang="en-US" sz="1100" u="none">
            <a:solidFill>
              <a:schemeClr val="dk1"/>
            </a:solidFill>
            <a:effectLst/>
            <a:latin typeface="+mn-lt"/>
            <a:ea typeface="+mn-ea"/>
            <a:cs typeface="+mn-cs"/>
          </a:endParaRPr>
        </a:p>
        <a:p>
          <a:pPr lvl="0"/>
          <a:endParaRPr lang="en-US" sz="1100" u="none">
            <a:solidFill>
              <a:schemeClr val="dk1"/>
            </a:solidFill>
            <a:effectLst/>
            <a:latin typeface="+mn-lt"/>
            <a:ea typeface="+mn-ea"/>
            <a:cs typeface="+mn-cs"/>
          </a:endParaRPr>
        </a:p>
        <a:p>
          <a:pPr lvl="0"/>
          <a:endParaRPr lang="en-US" sz="1100" u="none">
            <a:solidFill>
              <a:schemeClr val="dk1"/>
            </a:solidFill>
            <a:effectLst/>
            <a:latin typeface="+mn-lt"/>
            <a:ea typeface="+mn-ea"/>
            <a:cs typeface="+mn-cs"/>
          </a:endParaRPr>
        </a:p>
        <a:p>
          <a:pPr lvl="0"/>
          <a:endParaRPr lang="en-US" sz="1100" u="none">
            <a:solidFill>
              <a:schemeClr val="dk1"/>
            </a:solidFill>
            <a:effectLst/>
            <a:latin typeface="+mn-lt"/>
            <a:ea typeface="+mn-ea"/>
            <a:cs typeface="+mn-cs"/>
          </a:endParaRPr>
        </a:p>
        <a:p>
          <a:pPr lvl="0"/>
          <a:endParaRPr lang="en-US" sz="1100" u="none">
            <a:solidFill>
              <a:schemeClr val="dk1"/>
            </a:solidFill>
            <a:effectLst/>
            <a:latin typeface="+mn-lt"/>
            <a:ea typeface="+mn-ea"/>
            <a:cs typeface="+mn-cs"/>
          </a:endParaRPr>
        </a:p>
        <a:p>
          <a:pPr lvl="0"/>
          <a:endParaRPr lang="en-US" sz="1100" u="none">
            <a:solidFill>
              <a:schemeClr val="dk1"/>
            </a:solidFill>
            <a:effectLst/>
            <a:latin typeface="+mn-lt"/>
            <a:ea typeface="+mn-ea"/>
            <a:cs typeface="+mn-cs"/>
          </a:endParaRPr>
        </a:p>
        <a:p>
          <a:pPr lvl="0"/>
          <a:endParaRPr lang="en-US" sz="1100" u="none">
            <a:solidFill>
              <a:schemeClr val="dk1"/>
            </a:solidFill>
            <a:effectLst/>
            <a:latin typeface="+mn-lt"/>
            <a:ea typeface="+mn-ea"/>
            <a:cs typeface="+mn-cs"/>
          </a:endParaRPr>
        </a:p>
        <a:p>
          <a:pPr lvl="0"/>
          <a:endParaRPr lang="en-US" sz="1100" u="none">
            <a:solidFill>
              <a:schemeClr val="dk1"/>
            </a:solidFill>
            <a:effectLst/>
            <a:latin typeface="+mn-lt"/>
            <a:ea typeface="+mn-ea"/>
            <a:cs typeface="+mn-cs"/>
          </a:endParaRPr>
        </a:p>
        <a:p>
          <a:pPr lvl="0"/>
          <a:endParaRPr lang="en-US" sz="1100" u="none">
            <a:solidFill>
              <a:schemeClr val="dk1"/>
            </a:solidFill>
            <a:effectLst/>
            <a:latin typeface="+mn-lt"/>
            <a:ea typeface="+mn-ea"/>
            <a:cs typeface="+mn-cs"/>
          </a:endParaRPr>
        </a:p>
        <a:p>
          <a:pPr lvl="0"/>
          <a:endParaRPr lang="en-US" sz="1100" u="none">
            <a:solidFill>
              <a:schemeClr val="dk1"/>
            </a:solidFill>
            <a:effectLst/>
            <a:latin typeface="+mn-lt"/>
            <a:ea typeface="+mn-ea"/>
            <a:cs typeface="+mn-cs"/>
          </a:endParaRPr>
        </a:p>
        <a:p>
          <a:pPr lvl="0"/>
          <a:endParaRPr lang="en-US" sz="1100" u="none">
            <a:solidFill>
              <a:schemeClr val="dk1"/>
            </a:solidFill>
            <a:effectLst/>
            <a:latin typeface="+mn-lt"/>
            <a:ea typeface="+mn-ea"/>
            <a:cs typeface="+mn-cs"/>
          </a:endParaRPr>
        </a:p>
        <a:p>
          <a:pPr lvl="0"/>
          <a:endParaRPr lang="en-US" sz="1100" u="none">
            <a:solidFill>
              <a:schemeClr val="dk1"/>
            </a:solidFill>
            <a:effectLst/>
            <a:latin typeface="+mn-lt"/>
            <a:ea typeface="+mn-ea"/>
            <a:cs typeface="+mn-cs"/>
          </a:endParaRPr>
        </a:p>
        <a:p>
          <a:pPr lvl="0"/>
          <a:endParaRPr lang="en-US" sz="1100" u="none">
            <a:solidFill>
              <a:schemeClr val="dk1"/>
            </a:solidFill>
            <a:effectLst/>
            <a:latin typeface="+mn-lt"/>
            <a:ea typeface="+mn-ea"/>
            <a:cs typeface="+mn-cs"/>
          </a:endParaRPr>
        </a:p>
        <a:p>
          <a:pPr lvl="0"/>
          <a:endParaRPr lang="en-US" sz="1100" u="none">
            <a:solidFill>
              <a:schemeClr val="dk1"/>
            </a:solidFill>
            <a:effectLst/>
            <a:latin typeface="+mn-lt"/>
            <a:ea typeface="+mn-ea"/>
            <a:cs typeface="+mn-cs"/>
          </a:endParaRPr>
        </a:p>
        <a:p>
          <a:pPr lvl="0"/>
          <a:endParaRPr lang="en-US" sz="1100" u="none">
            <a:solidFill>
              <a:schemeClr val="dk1"/>
            </a:solidFill>
            <a:effectLst/>
            <a:latin typeface="+mn-lt"/>
            <a:ea typeface="+mn-ea"/>
            <a:cs typeface="+mn-cs"/>
          </a:endParaRPr>
        </a:p>
        <a:p>
          <a:pPr lvl="0"/>
          <a:endParaRPr lang="en-US" sz="1100" u="none">
            <a:solidFill>
              <a:schemeClr val="dk1"/>
            </a:solidFill>
            <a:effectLst/>
            <a:latin typeface="+mn-lt"/>
            <a:ea typeface="+mn-ea"/>
            <a:cs typeface="+mn-cs"/>
          </a:endParaRPr>
        </a:p>
        <a:p>
          <a:pPr lvl="0"/>
          <a:endParaRPr lang="en-US" sz="1100" u="none">
            <a:solidFill>
              <a:schemeClr val="dk1"/>
            </a:solidFill>
            <a:effectLst/>
            <a:latin typeface="+mn-lt"/>
            <a:ea typeface="+mn-ea"/>
            <a:cs typeface="+mn-cs"/>
          </a:endParaRPr>
        </a:p>
        <a:p>
          <a:pPr lvl="0"/>
          <a:endParaRPr lang="en-US" sz="1100" u="none">
            <a:solidFill>
              <a:schemeClr val="dk1"/>
            </a:solidFill>
            <a:effectLst/>
            <a:latin typeface="+mn-lt"/>
            <a:ea typeface="+mn-ea"/>
            <a:cs typeface="+mn-cs"/>
          </a:endParaRPr>
        </a:p>
        <a:p>
          <a:pPr lvl="0"/>
          <a:endParaRPr lang="en-US" sz="1100" u="none">
            <a:solidFill>
              <a:schemeClr val="dk1"/>
            </a:solidFill>
            <a:effectLst/>
            <a:latin typeface="+mn-lt"/>
            <a:ea typeface="+mn-ea"/>
            <a:cs typeface="+mn-cs"/>
          </a:endParaRPr>
        </a:p>
        <a:p>
          <a:pPr lvl="0"/>
          <a:endParaRPr lang="en-US" sz="1100" u="none">
            <a:solidFill>
              <a:schemeClr val="dk1"/>
            </a:solidFill>
            <a:effectLst/>
            <a:latin typeface="+mn-lt"/>
            <a:ea typeface="+mn-ea"/>
            <a:cs typeface="+mn-cs"/>
          </a:endParaRPr>
        </a:p>
        <a:p>
          <a:pPr lvl="0"/>
          <a:endParaRPr lang="en-US" sz="1100" u="none">
            <a:solidFill>
              <a:schemeClr val="dk1"/>
            </a:solidFill>
            <a:effectLst/>
            <a:latin typeface="+mn-lt"/>
            <a:ea typeface="+mn-ea"/>
            <a:cs typeface="+mn-cs"/>
          </a:endParaRPr>
        </a:p>
        <a:p>
          <a:pPr lvl="0"/>
          <a:endParaRPr lang="en-US" sz="1100" u="none">
            <a:solidFill>
              <a:schemeClr val="dk1"/>
            </a:solidFill>
            <a:effectLst/>
            <a:latin typeface="+mn-lt"/>
            <a:ea typeface="+mn-ea"/>
            <a:cs typeface="+mn-cs"/>
          </a:endParaRPr>
        </a:p>
        <a:p>
          <a:pPr lvl="0"/>
          <a:endParaRPr lang="en-US" sz="1100" u="none">
            <a:solidFill>
              <a:schemeClr val="dk1"/>
            </a:solidFill>
            <a:effectLst/>
            <a:latin typeface="+mn-lt"/>
            <a:ea typeface="+mn-ea"/>
            <a:cs typeface="+mn-cs"/>
          </a:endParaRPr>
        </a:p>
        <a:p>
          <a:pPr lvl="0"/>
          <a:endParaRPr lang="en-US" sz="1100" u="none">
            <a:solidFill>
              <a:schemeClr val="dk1"/>
            </a:solidFill>
            <a:effectLst/>
            <a:latin typeface="+mn-lt"/>
            <a:ea typeface="+mn-ea"/>
            <a:cs typeface="+mn-cs"/>
          </a:endParaRPr>
        </a:p>
        <a:p>
          <a:pPr lvl="0"/>
          <a:endParaRPr lang="en-US" sz="1100" u="none">
            <a:solidFill>
              <a:schemeClr val="dk1"/>
            </a:solidFill>
            <a:effectLst/>
            <a:latin typeface="+mn-lt"/>
            <a:ea typeface="+mn-ea"/>
            <a:cs typeface="+mn-cs"/>
          </a:endParaRPr>
        </a:p>
        <a:p>
          <a:pPr lvl="0"/>
          <a:endParaRPr lang="en-US" sz="1100" u="none">
            <a:solidFill>
              <a:schemeClr val="dk1"/>
            </a:solidFill>
            <a:effectLst/>
            <a:latin typeface="+mn-lt"/>
            <a:ea typeface="+mn-ea"/>
            <a:cs typeface="+mn-cs"/>
          </a:endParaRPr>
        </a:p>
        <a:p>
          <a:pPr lvl="0"/>
          <a:endParaRPr lang="en-US" sz="1100" u="none">
            <a:solidFill>
              <a:schemeClr val="dk1"/>
            </a:solidFill>
            <a:effectLst/>
            <a:latin typeface="+mn-lt"/>
            <a:ea typeface="+mn-ea"/>
            <a:cs typeface="+mn-cs"/>
          </a:endParaRPr>
        </a:p>
        <a:p>
          <a:pPr lvl="0"/>
          <a:endParaRPr lang="en-US" sz="1100" u="none">
            <a:solidFill>
              <a:schemeClr val="dk1"/>
            </a:solidFill>
            <a:effectLst/>
            <a:latin typeface="+mn-lt"/>
            <a:ea typeface="+mn-ea"/>
            <a:cs typeface="+mn-cs"/>
          </a:endParaRPr>
        </a:p>
        <a:p>
          <a:pPr lvl="0"/>
          <a:endParaRPr lang="en-US" sz="1100" u="none">
            <a:solidFill>
              <a:schemeClr val="dk1"/>
            </a:solidFill>
            <a:effectLst/>
            <a:latin typeface="+mn-lt"/>
            <a:ea typeface="+mn-ea"/>
            <a:cs typeface="+mn-cs"/>
          </a:endParaRPr>
        </a:p>
        <a:p>
          <a:pPr lvl="0"/>
          <a:r>
            <a:rPr lang="en-US" sz="1100" b="1" u="none">
              <a:solidFill>
                <a:schemeClr val="dk1"/>
              </a:solidFill>
              <a:effectLst/>
              <a:latin typeface="+mn-lt"/>
              <a:ea typeface="+mn-ea"/>
              <a:cs typeface="+mn-cs"/>
            </a:rPr>
            <a:t>Figure Exercise 2‑3 </a:t>
          </a:r>
          <a:r>
            <a:rPr lang="en-US" sz="1100" u="none">
              <a:solidFill>
                <a:schemeClr val="dk1"/>
              </a:solidFill>
              <a:effectLst/>
              <a:latin typeface="+mn-lt"/>
              <a:ea typeface="+mn-ea"/>
              <a:cs typeface="+mn-cs"/>
            </a:rPr>
            <a:t>Use of matrix algebra for solving a three-point problem to find the magnitude and direction of the hydraulic gradient of a water table with three, or more, wells.</a:t>
          </a:r>
        </a:p>
        <a:p>
          <a:pPr lvl="0"/>
          <a:endParaRPr lang="en-US" sz="1100" u="none">
            <a:solidFill>
              <a:schemeClr val="dk1"/>
            </a:solidFill>
            <a:effectLst/>
            <a:latin typeface="+mn-lt"/>
            <a:ea typeface="+mn-ea"/>
            <a:cs typeface="+mn-cs"/>
          </a:endParaRPr>
        </a:p>
        <a:p>
          <a:r>
            <a:rPr lang="en-US" sz="1100" b="0" i="0" baseline="0"/>
            <a:t>Open the spreadsheet “GWP_Velocity_Exercises.xlsm” and click on the tab for 'Exercise 2' and fill in the table starting near row 69 to verify the graphical solution you obtained for Exercise Set 2, #2.</a:t>
          </a:r>
        </a:p>
        <a:p>
          <a:endParaRPr lang="en-US" sz="1100" b="0" i="0" baseline="0"/>
        </a:p>
        <a:p>
          <a:r>
            <a:rPr lang="en-US" sz="1100" b="1" i="1" baseline="0"/>
            <a:t>Given the equations for Darcy flux and seepage velocity given on the Exercise 2 sheet, calculate these quantities in the space provided on the sheet.</a:t>
          </a:r>
        </a:p>
        <a:p>
          <a:endParaRPr lang="en-US" sz="1100" b="1" i="1" baseline="0"/>
        </a:p>
        <a:p>
          <a:r>
            <a:rPr lang="en-US" sz="1100" b="1">
              <a:solidFill>
                <a:schemeClr val="dk1"/>
              </a:solidFill>
              <a:effectLst/>
              <a:latin typeface="+mn-lt"/>
              <a:ea typeface="+mn-ea"/>
              <a:cs typeface="+mn-cs"/>
            </a:rPr>
            <a:t>*</a:t>
          </a:r>
          <a:r>
            <a:rPr lang="en-US" sz="1100">
              <a:solidFill>
                <a:schemeClr val="dk1"/>
              </a:solidFill>
              <a:effectLst/>
              <a:latin typeface="+mn-lt"/>
              <a:ea typeface="+mn-ea"/>
              <a:cs typeface="+mn-cs"/>
            </a:rPr>
            <a:t> </a:t>
          </a:r>
          <a:r>
            <a:rPr lang="en-US" sz="1100" b="1">
              <a:solidFill>
                <a:schemeClr val="dk1"/>
              </a:solidFill>
              <a:effectLst/>
              <a:latin typeface="+mn-lt"/>
              <a:ea typeface="+mn-ea"/>
              <a:cs typeface="+mn-cs"/>
            </a:rPr>
            <a:t>The solution for Exercise 2‑3</a:t>
          </a:r>
          <a:r>
            <a:rPr lang="en-US" sz="1100">
              <a:solidFill>
                <a:schemeClr val="dk1"/>
              </a:solidFill>
              <a:effectLst/>
              <a:latin typeface="+mn-lt"/>
              <a:ea typeface="+mn-ea"/>
              <a:cs typeface="+mn-cs"/>
            </a:rPr>
            <a:t> extends from </a:t>
          </a:r>
          <a:r>
            <a:rPr lang="en-US" sz="1100" u="sng">
              <a:solidFill>
                <a:schemeClr val="dk1"/>
              </a:solidFill>
              <a:effectLst/>
              <a:latin typeface="+mn-lt"/>
              <a:ea typeface="+mn-ea"/>
              <a:cs typeface="+mn-cs"/>
            </a:rPr>
            <a:t>row 116 to row 164 of the Solutions Tab of KeyFile_GWP_Velocity_Exercises.xlsm</a:t>
          </a:r>
          <a:r>
            <a:rPr lang="en-US" sz="1100" b="1">
              <a:solidFill>
                <a:schemeClr val="dk1"/>
              </a:solidFill>
              <a:effectLst/>
              <a:latin typeface="+mn-lt"/>
              <a:ea typeface="+mn-ea"/>
              <a:cs typeface="+mn-cs"/>
            </a:rPr>
            <a:t>*</a:t>
          </a:r>
          <a:r>
            <a:rPr lang="en-US" sz="1100">
              <a:solidFill>
                <a:schemeClr val="dk1"/>
              </a:solidFill>
              <a:effectLst/>
              <a:latin typeface="+mn-lt"/>
              <a:ea typeface="+mn-ea"/>
              <a:cs typeface="+mn-cs"/>
            </a:rPr>
            <a:t> </a:t>
          </a:r>
        </a:p>
        <a:p>
          <a:endParaRPr lang="en-US" sz="1100" b="1" i="1"/>
        </a:p>
      </xdr:txBody>
    </xdr:sp>
    <xdr:clientData/>
  </xdr:twoCellAnchor>
  <xdr:twoCellAnchor editAs="oneCell">
    <xdr:from>
      <xdr:col>2</xdr:col>
      <xdr:colOff>168592</xdr:colOff>
      <xdr:row>152</xdr:row>
      <xdr:rowOff>163830</xdr:rowOff>
    </xdr:from>
    <xdr:to>
      <xdr:col>11</xdr:col>
      <xdr:colOff>541758</xdr:colOff>
      <xdr:row>178</xdr:row>
      <xdr:rowOff>47625</xdr:rowOff>
    </xdr:to>
    <xdr:pic>
      <xdr:nvPicPr>
        <xdr:cNvPr id="131" name="Picture 130">
          <a:extLst>
            <a:ext uri="{FF2B5EF4-FFF2-40B4-BE49-F238E27FC236}">
              <a16:creationId xmlns:a16="http://schemas.microsoft.com/office/drawing/2014/main" id="{00000000-0008-0000-0000-000083000000}"/>
            </a:ext>
          </a:extLst>
        </xdr:cNvPr>
        <xdr:cNvPicPr>
          <a:picLocks noChangeAspect="1" noChangeArrowheads="1"/>
        </xdr:cNvPicPr>
      </xdr:nvPicPr>
      <xdr:blipFill>
        <a:blip xmlns:r="http://schemas.openxmlformats.org/officeDocument/2006/relationships" r:embed="rId27" cstate="print">
          <a:extLst>
            <a:ext uri="{28A0092B-C50C-407E-A947-70E740481C1C}">
              <a14:useLocalDpi xmlns:a14="http://schemas.microsoft.com/office/drawing/2010/main" val="0"/>
            </a:ext>
          </a:extLst>
        </a:blip>
        <a:srcRect/>
        <a:stretch>
          <a:fillRect/>
        </a:stretch>
      </xdr:blipFill>
      <xdr:spPr bwMode="auto">
        <a:xfrm>
          <a:off x="1368742" y="29881830"/>
          <a:ext cx="5859566" cy="48367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xdr:col>
      <xdr:colOff>106680</xdr:colOff>
      <xdr:row>24</xdr:row>
      <xdr:rowOff>11775</xdr:rowOff>
    </xdr:from>
    <xdr:ext cx="1429950" cy="1331963"/>
    <xdr:pic>
      <xdr:nvPicPr>
        <xdr:cNvPr id="69" name="Picture 68">
          <a:extLst>
            <a:ext uri="{FF2B5EF4-FFF2-40B4-BE49-F238E27FC236}">
              <a16:creationId xmlns:a16="http://schemas.microsoft.com/office/drawing/2014/main" id="{00000000-0008-0000-0000-000045000000}"/>
            </a:ext>
          </a:extLst>
        </xdr:cNvPr>
        <xdr:cNvPicPr>
          <a:picLocks noChangeAspect="1"/>
        </xdr:cNvPicPr>
      </xdr:nvPicPr>
      <xdr:blipFill>
        <a:blip xmlns:r="http://schemas.openxmlformats.org/officeDocument/2006/relationships" r:embed="rId28"/>
        <a:stretch>
          <a:fillRect/>
        </a:stretch>
      </xdr:blipFill>
      <xdr:spPr>
        <a:xfrm>
          <a:off x="6176963" y="2873085"/>
          <a:ext cx="1429950" cy="1331963"/>
        </a:xfrm>
        <a:prstGeom prst="rect">
          <a:avLst/>
        </a:prstGeom>
      </xdr:spPr>
    </xdr:pic>
    <xdr:clientData/>
  </xdr:oneCellAnchor>
  <xdr:oneCellAnchor>
    <xdr:from>
      <xdr:col>4</xdr:col>
      <xdr:colOff>236220</xdr:colOff>
      <xdr:row>24</xdr:row>
      <xdr:rowOff>31634</xdr:rowOff>
    </xdr:from>
    <xdr:ext cx="1448752" cy="1336120"/>
    <xdr:pic>
      <xdr:nvPicPr>
        <xdr:cNvPr id="115" name="Picture 114">
          <a:extLst>
            <a:ext uri="{FF2B5EF4-FFF2-40B4-BE49-F238E27FC236}">
              <a16:creationId xmlns:a16="http://schemas.microsoft.com/office/drawing/2014/main" id="{00000000-0008-0000-0000-000073000000}"/>
            </a:ext>
          </a:extLst>
        </xdr:cNvPr>
        <xdr:cNvPicPr>
          <a:picLocks noChangeAspect="1"/>
        </xdr:cNvPicPr>
      </xdr:nvPicPr>
      <xdr:blipFill>
        <a:blip xmlns:r="http://schemas.openxmlformats.org/officeDocument/2006/relationships" r:embed="rId29"/>
        <a:stretch>
          <a:fillRect/>
        </a:stretch>
      </xdr:blipFill>
      <xdr:spPr>
        <a:xfrm>
          <a:off x="8131969" y="2887229"/>
          <a:ext cx="1448752" cy="1336120"/>
        </a:xfrm>
        <a:prstGeom prst="rect">
          <a:avLst/>
        </a:prstGeom>
      </xdr:spPr>
    </xdr:pic>
    <xdr:clientData/>
  </xdr:oneCellAnchor>
  <xdr:twoCellAnchor>
    <xdr:from>
      <xdr:col>1</xdr:col>
      <xdr:colOff>236220</xdr:colOff>
      <xdr:row>24</xdr:row>
      <xdr:rowOff>152400</xdr:rowOff>
    </xdr:from>
    <xdr:to>
      <xdr:col>4</xdr:col>
      <xdr:colOff>388620</xdr:colOff>
      <xdr:row>31</xdr:row>
      <xdr:rowOff>7620</xdr:rowOff>
    </xdr:to>
    <xdr:cxnSp macro="">
      <xdr:nvCxnSpPr>
        <xdr:cNvPr id="116" name="Straight Arrow Connector 115">
          <a:extLst>
            <a:ext uri="{FF2B5EF4-FFF2-40B4-BE49-F238E27FC236}">
              <a16:creationId xmlns:a16="http://schemas.microsoft.com/office/drawing/2014/main" id="{00000000-0008-0000-0000-000074000000}"/>
            </a:ext>
          </a:extLst>
        </xdr:cNvPr>
        <xdr:cNvCxnSpPr/>
      </xdr:nvCxnSpPr>
      <xdr:spPr>
        <a:xfrm>
          <a:off x="6310313" y="3009900"/>
          <a:ext cx="1974056" cy="1107281"/>
        </a:xfrm>
        <a:prstGeom prst="straightConnector1">
          <a:avLst/>
        </a:prstGeom>
        <a:ln w="19050">
          <a:solidFill>
            <a:srgbClr val="FF0000"/>
          </a:solidFill>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1</xdr:col>
      <xdr:colOff>571500</xdr:colOff>
      <xdr:row>24</xdr:row>
      <xdr:rowOff>137160</xdr:rowOff>
    </xdr:from>
    <xdr:to>
      <xdr:col>5</xdr:col>
      <xdr:colOff>114300</xdr:colOff>
      <xdr:row>30</xdr:row>
      <xdr:rowOff>175260</xdr:rowOff>
    </xdr:to>
    <xdr:cxnSp macro="">
      <xdr:nvCxnSpPr>
        <xdr:cNvPr id="117" name="Straight Arrow Connector 116">
          <a:extLst>
            <a:ext uri="{FF2B5EF4-FFF2-40B4-BE49-F238E27FC236}">
              <a16:creationId xmlns:a16="http://schemas.microsoft.com/office/drawing/2014/main" id="{00000000-0008-0000-0000-000075000000}"/>
            </a:ext>
          </a:extLst>
        </xdr:cNvPr>
        <xdr:cNvCxnSpPr/>
      </xdr:nvCxnSpPr>
      <xdr:spPr>
        <a:xfrm>
          <a:off x="6643688" y="2990850"/>
          <a:ext cx="1971675" cy="1109663"/>
        </a:xfrm>
        <a:prstGeom prst="straightConnector1">
          <a:avLst/>
        </a:prstGeom>
        <a:ln w="19050">
          <a:solidFill>
            <a:srgbClr val="FF0000"/>
          </a:solidFill>
          <a:tailEnd type="triangle"/>
        </a:ln>
      </xdr:spPr>
      <xdr:style>
        <a:lnRef idx="1">
          <a:schemeClr val="accent2"/>
        </a:lnRef>
        <a:fillRef idx="0">
          <a:schemeClr val="accent2"/>
        </a:fillRef>
        <a:effectRef idx="0">
          <a:schemeClr val="accent2"/>
        </a:effectRef>
        <a:fontRef idx="minor">
          <a:schemeClr val="tx1"/>
        </a:fontRef>
      </xdr:style>
    </xdr:cxnSp>
    <xdr:clientData/>
  </xdr:twoCellAnchor>
  <xdr:oneCellAnchor>
    <xdr:from>
      <xdr:col>7</xdr:col>
      <xdr:colOff>358140</xdr:colOff>
      <xdr:row>24</xdr:row>
      <xdr:rowOff>37362</xdr:rowOff>
    </xdr:from>
    <xdr:ext cx="1392801" cy="1304467"/>
    <xdr:pic>
      <xdr:nvPicPr>
        <xdr:cNvPr id="118" name="Picture 117">
          <a:extLst>
            <a:ext uri="{FF2B5EF4-FFF2-40B4-BE49-F238E27FC236}">
              <a16:creationId xmlns:a16="http://schemas.microsoft.com/office/drawing/2014/main" id="{00000000-0008-0000-0000-000076000000}"/>
            </a:ext>
          </a:extLst>
        </xdr:cNvPr>
        <xdr:cNvPicPr>
          <a:picLocks noChangeAspect="1"/>
        </xdr:cNvPicPr>
      </xdr:nvPicPr>
      <xdr:blipFill>
        <a:blip xmlns:r="http://schemas.openxmlformats.org/officeDocument/2006/relationships" r:embed="rId30"/>
        <a:stretch>
          <a:fillRect/>
        </a:stretch>
      </xdr:blipFill>
      <xdr:spPr>
        <a:xfrm>
          <a:off x="10077450" y="2894862"/>
          <a:ext cx="1392801" cy="1304467"/>
        </a:xfrm>
        <a:prstGeom prst="rect">
          <a:avLst/>
        </a:prstGeom>
      </xdr:spPr>
    </xdr:pic>
    <xdr:clientData/>
  </xdr:oneCellAnchor>
  <xdr:twoCellAnchor>
    <xdr:from>
      <xdr:col>3</xdr:col>
      <xdr:colOff>434340</xdr:colOff>
      <xdr:row>26</xdr:row>
      <xdr:rowOff>152400</xdr:rowOff>
    </xdr:from>
    <xdr:to>
      <xdr:col>4</xdr:col>
      <xdr:colOff>175260</xdr:colOff>
      <xdr:row>27</xdr:row>
      <xdr:rowOff>91440</xdr:rowOff>
    </xdr:to>
    <xdr:sp macro="" textlink="">
      <xdr:nvSpPr>
        <xdr:cNvPr id="132" name="Arrow: Right 131">
          <a:extLst>
            <a:ext uri="{FF2B5EF4-FFF2-40B4-BE49-F238E27FC236}">
              <a16:creationId xmlns:a16="http://schemas.microsoft.com/office/drawing/2014/main" id="{00000000-0008-0000-0000-000084000000}"/>
            </a:ext>
          </a:extLst>
        </xdr:cNvPr>
        <xdr:cNvSpPr/>
      </xdr:nvSpPr>
      <xdr:spPr>
        <a:xfrm>
          <a:off x="7724775" y="3367088"/>
          <a:ext cx="340519" cy="12144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541020</xdr:colOff>
      <xdr:row>26</xdr:row>
      <xdr:rowOff>99060</xdr:rowOff>
    </xdr:from>
    <xdr:to>
      <xdr:col>7</xdr:col>
      <xdr:colOff>281940</xdr:colOff>
      <xdr:row>27</xdr:row>
      <xdr:rowOff>38100</xdr:rowOff>
    </xdr:to>
    <xdr:sp macro="" textlink="">
      <xdr:nvSpPr>
        <xdr:cNvPr id="133" name="Arrow: Right 132">
          <a:extLst>
            <a:ext uri="{FF2B5EF4-FFF2-40B4-BE49-F238E27FC236}">
              <a16:creationId xmlns:a16="http://schemas.microsoft.com/office/drawing/2014/main" id="{00000000-0008-0000-0000-000085000000}"/>
            </a:ext>
          </a:extLst>
        </xdr:cNvPr>
        <xdr:cNvSpPr/>
      </xdr:nvSpPr>
      <xdr:spPr>
        <a:xfrm>
          <a:off x="9651206" y="3309938"/>
          <a:ext cx="350044" cy="12144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0</xdr:colOff>
      <xdr:row>32</xdr:row>
      <xdr:rowOff>41032</xdr:rowOff>
    </xdr:from>
    <xdr:to>
      <xdr:col>18</xdr:col>
      <xdr:colOff>230982</xdr:colOff>
      <xdr:row>36</xdr:row>
      <xdr:rowOff>35169</xdr:rowOff>
    </xdr:to>
    <xdr:sp macro="" textlink="">
      <xdr:nvSpPr>
        <xdr:cNvPr id="134" name="TextBox 133">
          <a:extLst>
            <a:ext uri="{FF2B5EF4-FFF2-40B4-BE49-F238E27FC236}">
              <a16:creationId xmlns:a16="http://schemas.microsoft.com/office/drawing/2014/main" id="{00000000-0008-0000-0000-000086000000}"/>
            </a:ext>
          </a:extLst>
        </xdr:cNvPr>
        <xdr:cNvSpPr txBox="1"/>
      </xdr:nvSpPr>
      <xdr:spPr>
        <a:xfrm>
          <a:off x="609600" y="5855678"/>
          <a:ext cx="10799336" cy="72096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none">
              <a:solidFill>
                <a:schemeClr val="dk1"/>
              </a:solidFill>
              <a:effectLst/>
              <a:latin typeface="+mn-lt"/>
              <a:ea typeface="+mn-ea"/>
              <a:cs typeface="+mn-cs"/>
            </a:rPr>
            <a:t>Figure</a:t>
          </a:r>
          <a:r>
            <a:rPr lang="en-US" sz="1100" u="none">
              <a:solidFill>
                <a:schemeClr val="dk1"/>
              </a:solidFill>
              <a:effectLst/>
              <a:latin typeface="+mn-lt"/>
              <a:ea typeface="+mn-ea"/>
              <a:cs typeface="+mn-cs"/>
            </a:rPr>
            <a:t> </a:t>
          </a:r>
          <a:r>
            <a:rPr lang="en-US" sz="1100" b="1" u="none">
              <a:solidFill>
                <a:schemeClr val="dk1"/>
              </a:solidFill>
              <a:effectLst/>
              <a:latin typeface="+mn-lt"/>
              <a:ea typeface="+mn-ea"/>
              <a:cs typeface="+mn-cs"/>
            </a:rPr>
            <a:t> Exercise 1‑1 ‑ </a:t>
          </a:r>
          <a:r>
            <a:rPr lang="en-US" sz="1100" u="none">
              <a:solidFill>
                <a:schemeClr val="dk1"/>
              </a:solidFill>
              <a:effectLst/>
              <a:latin typeface="+mn-lt"/>
              <a:ea typeface="+mn-ea"/>
              <a:cs typeface="+mn-cs"/>
            </a:rPr>
            <a:t>a) Imperfectly packed grains of an aquifer sample are to be moved into panel b) the total space of the sample so that in c) they are stacked in a closely packed arrangement.  </a:t>
          </a:r>
        </a:p>
        <a:p>
          <a:r>
            <a:rPr lang="en-US" sz="1100" b="1">
              <a:solidFill>
                <a:schemeClr val="dk1"/>
              </a:solidFill>
              <a:effectLst/>
              <a:latin typeface="+mn-lt"/>
              <a:ea typeface="+mn-ea"/>
              <a:cs typeface="+mn-cs"/>
            </a:rPr>
            <a:t>*</a:t>
          </a:r>
          <a:r>
            <a:rPr lang="en-US" sz="1100">
              <a:solidFill>
                <a:schemeClr val="dk1"/>
              </a:solidFill>
              <a:effectLst/>
              <a:latin typeface="+mn-lt"/>
              <a:ea typeface="+mn-ea"/>
              <a:cs typeface="+mn-cs"/>
            </a:rPr>
            <a:t> </a:t>
          </a:r>
          <a:r>
            <a:rPr lang="en-US" sz="1100" b="1">
              <a:solidFill>
                <a:schemeClr val="dk1"/>
              </a:solidFill>
              <a:effectLst/>
              <a:latin typeface="+mn-lt"/>
              <a:ea typeface="+mn-ea"/>
              <a:cs typeface="+mn-cs"/>
            </a:rPr>
            <a:t>The solution for Exercise 1-1</a:t>
          </a:r>
          <a:r>
            <a:rPr lang="en-US" sz="1100">
              <a:solidFill>
                <a:schemeClr val="dk1"/>
              </a:solidFill>
              <a:effectLst/>
              <a:latin typeface="+mn-lt"/>
              <a:ea typeface="+mn-ea"/>
              <a:cs typeface="+mn-cs"/>
            </a:rPr>
            <a:t> begins on </a:t>
          </a:r>
          <a:r>
            <a:rPr lang="en-US" sz="1100" u="none">
              <a:solidFill>
                <a:schemeClr val="dk1"/>
              </a:solidFill>
              <a:effectLst/>
              <a:latin typeface="+mn-lt"/>
              <a:ea typeface="+mn-ea"/>
              <a:cs typeface="+mn-cs"/>
            </a:rPr>
            <a:t>row 6 of the Solutions Tab of KeyFile_GWP_Velocity_Exercises.xlsm</a:t>
          </a:r>
          <a:r>
            <a:rPr lang="en-US" sz="1100" b="1" u="none">
              <a:solidFill>
                <a:schemeClr val="dk1"/>
              </a:solidFill>
              <a:effectLst/>
              <a:latin typeface="+mn-lt"/>
              <a:ea typeface="+mn-ea"/>
              <a:cs typeface="+mn-cs"/>
            </a:rPr>
            <a:t>*</a:t>
          </a:r>
          <a:endParaRPr lang="en-US" sz="1100" b="1" i="1" u="none"/>
        </a:p>
      </xdr:txBody>
    </xdr:sp>
    <xdr:clientData/>
  </xdr:twoCellAnchor>
  <xdr:twoCellAnchor>
    <xdr:from>
      <xdr:col>2</xdr:col>
      <xdr:colOff>345279</xdr:colOff>
      <xdr:row>53</xdr:row>
      <xdr:rowOff>146685</xdr:rowOff>
    </xdr:from>
    <xdr:to>
      <xdr:col>8</xdr:col>
      <xdr:colOff>551972</xdr:colOff>
      <xdr:row>55</xdr:row>
      <xdr:rowOff>91441</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1559717" y="9790748"/>
          <a:ext cx="3850005" cy="30194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Figure Exercise 1‑2 ‑ </a:t>
          </a:r>
          <a:r>
            <a:rPr lang="en-US" sz="1100">
              <a:solidFill>
                <a:schemeClr val="dk1"/>
              </a:solidFill>
              <a:effectLst/>
              <a:latin typeface="+mn-lt"/>
              <a:ea typeface="+mn-ea"/>
              <a:cs typeface="+mn-cs"/>
            </a:rPr>
            <a:t>Example of coloring in a closed pore.</a:t>
          </a:r>
          <a:endParaRPr lang="en-US" sz="1100"/>
        </a:p>
      </xdr:txBody>
    </xdr:sp>
    <xdr:clientData/>
  </xdr:twoCellAnchor>
  <xdr:oneCellAnchor>
    <xdr:from>
      <xdr:col>0</xdr:col>
      <xdr:colOff>508158</xdr:colOff>
      <xdr:row>55</xdr:row>
      <xdr:rowOff>111443</xdr:rowOff>
    </xdr:from>
    <xdr:ext cx="6568529" cy="264560"/>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508158" y="9934099"/>
          <a:ext cx="6568529"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b="1">
              <a:solidFill>
                <a:schemeClr val="tx1"/>
              </a:solidFill>
              <a:effectLst/>
              <a:latin typeface="+mn-lt"/>
              <a:ea typeface="+mn-ea"/>
              <a:cs typeface="+mn-cs"/>
            </a:rPr>
            <a:t>*</a:t>
          </a:r>
          <a:r>
            <a:rPr lang="en-US" sz="1100">
              <a:solidFill>
                <a:schemeClr val="tx1"/>
              </a:solidFill>
              <a:effectLst/>
              <a:latin typeface="+mn-lt"/>
              <a:ea typeface="+mn-ea"/>
              <a:cs typeface="+mn-cs"/>
            </a:rPr>
            <a:t> </a:t>
          </a:r>
          <a:r>
            <a:rPr lang="en-US" sz="1100" b="1">
              <a:solidFill>
                <a:schemeClr val="tx1"/>
              </a:solidFill>
              <a:effectLst/>
              <a:latin typeface="+mn-lt"/>
              <a:ea typeface="+mn-ea"/>
              <a:cs typeface="+mn-cs"/>
            </a:rPr>
            <a:t>The solution for Exercise 1-2</a:t>
          </a:r>
          <a:r>
            <a:rPr lang="en-US" sz="1100">
              <a:solidFill>
                <a:schemeClr val="tx1"/>
              </a:solidFill>
              <a:effectLst/>
              <a:latin typeface="+mn-lt"/>
              <a:ea typeface="+mn-ea"/>
              <a:cs typeface="+mn-cs"/>
            </a:rPr>
            <a:t> begins </a:t>
          </a:r>
          <a:r>
            <a:rPr lang="en-US" sz="1100" u="none">
              <a:solidFill>
                <a:schemeClr val="tx1"/>
              </a:solidFill>
              <a:effectLst/>
              <a:latin typeface="+mn-lt"/>
              <a:ea typeface="+mn-ea"/>
              <a:cs typeface="+mn-cs"/>
            </a:rPr>
            <a:t>on row 27 of the Solutions Tab of KeyFile_GWP_Velocity_Exercises.xlsm</a:t>
          </a:r>
          <a:r>
            <a:rPr lang="en-US" sz="1100" b="1" u="none">
              <a:solidFill>
                <a:schemeClr val="tx1"/>
              </a:solidFill>
              <a:effectLst/>
              <a:latin typeface="+mn-lt"/>
              <a:ea typeface="+mn-ea"/>
              <a:cs typeface="+mn-cs"/>
            </a:rPr>
            <a:t>*</a:t>
          </a:r>
          <a:r>
            <a:rPr lang="en-US" sz="1100" b="0" u="none">
              <a:solidFill>
                <a:schemeClr val="tx1"/>
              </a:solidFill>
              <a:effectLst/>
              <a:latin typeface="+mn-lt"/>
              <a:ea typeface="+mn-ea"/>
              <a:cs typeface="+mn-cs"/>
            </a:rPr>
            <a:t>.</a:t>
          </a:r>
          <a:endParaRPr lang="en-US" sz="1100" u="none">
            <a:solidFill>
              <a:schemeClr val="tx1"/>
            </a:solidFill>
            <a:effectLst/>
            <a:latin typeface="+mn-lt"/>
            <a:ea typeface="+mn-ea"/>
            <a:cs typeface="+mn-cs"/>
          </a:endParaRPr>
        </a:p>
      </xdr:txBody>
    </xdr:sp>
    <xdr:clientData/>
  </xdr:oneCellAnchor>
  <xdr:oneCellAnchor>
    <xdr:from>
      <xdr:col>1</xdr:col>
      <xdr:colOff>460535</xdr:colOff>
      <xdr:row>73</xdr:row>
      <xdr:rowOff>35718</xdr:rowOff>
    </xdr:from>
    <xdr:ext cx="4432934" cy="946786"/>
    <xdr:sp macro="" textlink="">
      <xdr:nvSpPr>
        <xdr:cNvPr id="4" name="TextBox 3">
          <a:extLst>
            <a:ext uri="{FF2B5EF4-FFF2-40B4-BE49-F238E27FC236}">
              <a16:creationId xmlns:a16="http://schemas.microsoft.com/office/drawing/2014/main" id="{00000000-0008-0000-0000-000004000000}"/>
            </a:ext>
          </a:extLst>
        </xdr:cNvPr>
        <xdr:cNvSpPr txBox="1"/>
      </xdr:nvSpPr>
      <xdr:spPr>
        <a:xfrm>
          <a:off x="1067754" y="13073062"/>
          <a:ext cx="4432934" cy="946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100" b="1" u="none">
              <a:solidFill>
                <a:schemeClr val="tx1"/>
              </a:solidFill>
              <a:effectLst/>
              <a:latin typeface="+mn-lt"/>
              <a:ea typeface="+mn-ea"/>
              <a:cs typeface="+mn-cs"/>
            </a:rPr>
            <a:t>Figure Exercise 1‑3 – </a:t>
          </a:r>
          <a:r>
            <a:rPr lang="en-US" sz="1100" u="none">
              <a:solidFill>
                <a:schemeClr val="tx1"/>
              </a:solidFill>
              <a:effectLst/>
              <a:latin typeface="+mn-lt"/>
              <a:ea typeface="+mn-ea"/>
              <a:cs typeface="+mn-cs"/>
            </a:rPr>
            <a:t>Drag the small grains into the sample to fill in pores between the larger grains and color in pores that are disconnected from the other pores.</a:t>
          </a:r>
        </a:p>
        <a:p>
          <a:endParaRPr lang="en-US" sz="1100"/>
        </a:p>
      </xdr:txBody>
    </xdr:sp>
    <xdr:clientData/>
  </xdr:oneCellAnchor>
  <xdr:oneCellAnchor>
    <xdr:from>
      <xdr:col>1</xdr:col>
      <xdr:colOff>130969</xdr:colOff>
      <xdr:row>76</xdr:row>
      <xdr:rowOff>91916</xdr:rowOff>
    </xdr:from>
    <xdr:ext cx="10842784" cy="264560"/>
    <xdr:sp macro="" textlink="">
      <xdr:nvSpPr>
        <xdr:cNvPr id="5" name="TextBox 4">
          <a:extLst>
            <a:ext uri="{FF2B5EF4-FFF2-40B4-BE49-F238E27FC236}">
              <a16:creationId xmlns:a16="http://schemas.microsoft.com/office/drawing/2014/main" id="{00000000-0008-0000-0000-000005000000}"/>
            </a:ext>
          </a:extLst>
        </xdr:cNvPr>
        <xdr:cNvSpPr txBox="1"/>
      </xdr:nvSpPr>
      <xdr:spPr>
        <a:xfrm>
          <a:off x="738188" y="13665041"/>
          <a:ext cx="1084278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b="1">
              <a:solidFill>
                <a:schemeClr val="tx1"/>
              </a:solidFill>
              <a:effectLst/>
              <a:latin typeface="+mn-lt"/>
              <a:ea typeface="+mn-ea"/>
              <a:cs typeface="+mn-cs"/>
            </a:rPr>
            <a:t>*</a:t>
          </a:r>
          <a:r>
            <a:rPr lang="en-US" sz="1100">
              <a:solidFill>
                <a:schemeClr val="tx1"/>
              </a:solidFill>
              <a:effectLst/>
              <a:latin typeface="+mn-lt"/>
              <a:ea typeface="+mn-ea"/>
              <a:cs typeface="+mn-cs"/>
            </a:rPr>
            <a:t> </a:t>
          </a:r>
          <a:r>
            <a:rPr lang="en-US" sz="1100" b="1">
              <a:solidFill>
                <a:schemeClr val="tx1"/>
              </a:solidFill>
              <a:effectLst/>
              <a:latin typeface="+mn-lt"/>
              <a:ea typeface="+mn-ea"/>
              <a:cs typeface="+mn-cs"/>
            </a:rPr>
            <a:t>The solution for Exercise 1-3</a:t>
          </a:r>
          <a:r>
            <a:rPr lang="en-US" sz="1100">
              <a:solidFill>
                <a:schemeClr val="tx1"/>
              </a:solidFill>
              <a:effectLst/>
              <a:latin typeface="+mn-lt"/>
              <a:ea typeface="+mn-ea"/>
              <a:cs typeface="+mn-cs"/>
            </a:rPr>
            <a:t> begins on </a:t>
          </a:r>
          <a:r>
            <a:rPr lang="en-US" sz="1100" u="none">
              <a:solidFill>
                <a:schemeClr val="tx1"/>
              </a:solidFill>
              <a:effectLst/>
              <a:latin typeface="+mn-lt"/>
              <a:ea typeface="+mn-ea"/>
              <a:cs typeface="+mn-cs"/>
            </a:rPr>
            <a:t>row 48 of the Solutions Tab of KeyFile_GWP_Velocity_Exercises.xlsm</a:t>
          </a:r>
          <a:r>
            <a:rPr lang="en-US" sz="1100" b="1" u="none">
              <a:solidFill>
                <a:schemeClr val="tx1"/>
              </a:solidFill>
              <a:effectLst/>
              <a:latin typeface="+mn-lt"/>
              <a:ea typeface="+mn-ea"/>
              <a:cs typeface="+mn-cs"/>
            </a:rPr>
            <a:t>*</a:t>
          </a:r>
          <a:r>
            <a:rPr lang="en-US" sz="1100" b="0" u="none">
              <a:solidFill>
                <a:schemeClr val="tx1"/>
              </a:solidFill>
              <a:effectLst/>
              <a:latin typeface="+mn-lt"/>
              <a:ea typeface="+mn-ea"/>
              <a:cs typeface="+mn-cs"/>
            </a:rPr>
            <a:t>.</a:t>
          </a:r>
          <a:endParaRPr lang="en-US" sz="1100" u="none">
            <a:solidFill>
              <a:schemeClr val="tx1"/>
            </a:solidFill>
            <a:effectLst/>
            <a:latin typeface="+mn-lt"/>
            <a:ea typeface="+mn-ea"/>
            <a:cs typeface="+mn-cs"/>
          </a:endParaRPr>
        </a:p>
      </xdr:txBody>
    </xdr:sp>
    <xdr:clientData/>
  </xdr:oneCellAnchor>
  <xdr:twoCellAnchor editAs="oneCell">
    <xdr:from>
      <xdr:col>3</xdr:col>
      <xdr:colOff>5348</xdr:colOff>
      <xdr:row>83</xdr:row>
      <xdr:rowOff>111258</xdr:rowOff>
    </xdr:from>
    <xdr:to>
      <xdr:col>7</xdr:col>
      <xdr:colOff>535868</xdr:colOff>
      <xdr:row>95</xdr:row>
      <xdr:rowOff>103637</xdr:rowOff>
    </xdr:to>
    <xdr:pic>
      <xdr:nvPicPr>
        <xdr:cNvPr id="86" name="Picture 85">
          <a:extLst>
            <a:ext uri="{FF2B5EF4-FFF2-40B4-BE49-F238E27FC236}">
              <a16:creationId xmlns:a16="http://schemas.microsoft.com/office/drawing/2014/main" id="{00000000-0008-0000-0000-000056000000}"/>
            </a:ext>
          </a:extLst>
        </xdr:cNvPr>
        <xdr:cNvPicPr>
          <a:picLocks noChangeAspect="1"/>
        </xdr:cNvPicPr>
      </xdr:nvPicPr>
      <xdr:blipFill>
        <a:blip xmlns:r="http://schemas.openxmlformats.org/officeDocument/2006/relationships" r:embed="rId31"/>
        <a:stretch>
          <a:fillRect/>
        </a:stretch>
      </xdr:blipFill>
      <xdr:spPr>
        <a:xfrm>
          <a:off x="1815098" y="15922758"/>
          <a:ext cx="2963058" cy="2278379"/>
        </a:xfrm>
        <a:prstGeom prst="rect">
          <a:avLst/>
        </a:prstGeom>
      </xdr:spPr>
    </xdr:pic>
    <xdr:clientData/>
  </xdr:twoCellAnchor>
  <xdr:twoCellAnchor editAs="oneCell">
    <xdr:from>
      <xdr:col>2</xdr:col>
      <xdr:colOff>175847</xdr:colOff>
      <xdr:row>109</xdr:row>
      <xdr:rowOff>42973</xdr:rowOff>
    </xdr:from>
    <xdr:to>
      <xdr:col>7</xdr:col>
      <xdr:colOff>304836</xdr:colOff>
      <xdr:row>124</xdr:row>
      <xdr:rowOff>30428</xdr:rowOff>
    </xdr:to>
    <xdr:pic>
      <xdr:nvPicPr>
        <xdr:cNvPr id="7" name="Picture 6">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32"/>
        <a:stretch>
          <a:fillRect/>
        </a:stretch>
      </xdr:blipFill>
      <xdr:spPr>
        <a:xfrm>
          <a:off x="1377462" y="21569473"/>
          <a:ext cx="3169662" cy="2844955"/>
        </a:xfrm>
        <a:prstGeom prst="rect">
          <a:avLst/>
        </a:prstGeom>
      </xdr:spPr>
    </xdr:pic>
    <xdr:clientData/>
  </xdr:twoCellAnchor>
  <xdr:twoCellAnchor editAs="oneCell">
    <xdr:from>
      <xdr:col>7</xdr:col>
      <xdr:colOff>588281</xdr:colOff>
      <xdr:row>107</xdr:row>
      <xdr:rowOff>64230</xdr:rowOff>
    </xdr:from>
    <xdr:to>
      <xdr:col>13</xdr:col>
      <xdr:colOff>167515</xdr:colOff>
      <xdr:row>124</xdr:row>
      <xdr:rowOff>21982</xdr:rowOff>
    </xdr:to>
    <xdr:pic>
      <xdr:nvPicPr>
        <xdr:cNvPr id="8" name="Picture 7">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33"/>
        <a:stretch>
          <a:fillRect/>
        </a:stretch>
      </xdr:blipFill>
      <xdr:spPr>
        <a:xfrm>
          <a:off x="4830569" y="21209730"/>
          <a:ext cx="3228042" cy="3196252"/>
        </a:xfrm>
        <a:prstGeom prst="rect">
          <a:avLst/>
        </a:prstGeom>
      </xdr:spPr>
    </xdr:pic>
    <xdr:clientData/>
  </xdr:twoCellAnchor>
  <xdr:twoCellAnchor>
    <xdr:from>
      <xdr:col>1</xdr:col>
      <xdr:colOff>360522</xdr:colOff>
      <xdr:row>151</xdr:row>
      <xdr:rowOff>105251</xdr:rowOff>
    </xdr:from>
    <xdr:to>
      <xdr:col>12</xdr:col>
      <xdr:colOff>361950</xdr:colOff>
      <xdr:row>178</xdr:row>
      <xdr:rowOff>38100</xdr:rowOff>
    </xdr:to>
    <xdr:sp macro="" textlink="">
      <xdr:nvSpPr>
        <xdr:cNvPr id="9" name="Rectangle: Rounded Corners 8">
          <a:extLst>
            <a:ext uri="{FF2B5EF4-FFF2-40B4-BE49-F238E27FC236}">
              <a16:creationId xmlns:a16="http://schemas.microsoft.com/office/drawing/2014/main" id="{00000000-0008-0000-0000-000009000000}"/>
            </a:ext>
          </a:extLst>
        </xdr:cNvPr>
        <xdr:cNvSpPr/>
      </xdr:nvSpPr>
      <xdr:spPr>
        <a:xfrm>
          <a:off x="951072" y="29632751"/>
          <a:ext cx="6707028" cy="5076349"/>
        </a:xfrm>
        <a:prstGeom prst="roundRect">
          <a:avLst/>
        </a:prstGeom>
        <a:noFill/>
        <a:ln w="381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2</xdr:col>
      <xdr:colOff>151741</xdr:colOff>
      <xdr:row>198</xdr:row>
      <xdr:rowOff>71217</xdr:rowOff>
    </xdr:from>
    <xdr:to>
      <xdr:col>10</xdr:col>
      <xdr:colOff>32092</xdr:colOff>
      <xdr:row>214</xdr:row>
      <xdr:rowOff>47216</xdr:rowOff>
    </xdr:to>
    <xdr:pic>
      <xdr:nvPicPr>
        <xdr:cNvPr id="94" name="Picture 93">
          <a:extLst>
            <a:ext uri="{FF2B5EF4-FFF2-40B4-BE49-F238E27FC236}">
              <a16:creationId xmlns:a16="http://schemas.microsoft.com/office/drawing/2014/main" id="{00000000-0008-0000-0000-00005E000000}"/>
            </a:ext>
          </a:extLst>
        </xdr:cNvPr>
        <xdr:cNvPicPr>
          <a:picLocks noChangeAspect="1"/>
        </xdr:cNvPicPr>
      </xdr:nvPicPr>
      <xdr:blipFill>
        <a:blip xmlns:r="http://schemas.openxmlformats.org/officeDocument/2006/relationships" r:embed="rId34"/>
        <a:stretch>
          <a:fillRect/>
        </a:stretch>
      </xdr:blipFill>
      <xdr:spPr>
        <a:xfrm>
          <a:off x="1351891" y="38552217"/>
          <a:ext cx="4757151" cy="3023999"/>
        </a:xfrm>
        <a:prstGeom prst="rect">
          <a:avLst/>
        </a:prstGeom>
      </xdr:spPr>
    </xdr:pic>
    <xdr:clientData/>
  </xdr:twoCellAnchor>
  <xdr:twoCellAnchor editAs="oneCell">
    <xdr:from>
      <xdr:col>8</xdr:col>
      <xdr:colOff>25401</xdr:colOff>
      <xdr:row>373</xdr:row>
      <xdr:rowOff>80010</xdr:rowOff>
    </xdr:from>
    <xdr:to>
      <xdr:col>10</xdr:col>
      <xdr:colOff>243841</xdr:colOff>
      <xdr:row>380</xdr:row>
      <xdr:rowOff>129612</xdr:rowOff>
    </xdr:to>
    <xdr:pic>
      <xdr:nvPicPr>
        <xdr:cNvPr id="12" name="Picture 11">
          <a:extLst>
            <a:ext uri="{FF2B5EF4-FFF2-40B4-BE49-F238E27FC236}">
              <a16:creationId xmlns:a16="http://schemas.microsoft.com/office/drawing/2014/main" id="{00000000-0008-0000-0000-00000C000000}"/>
            </a:ext>
          </a:extLst>
        </xdr:cNvPr>
        <xdr:cNvPicPr>
          <a:picLocks noChangeAspect="1"/>
        </xdr:cNvPicPr>
      </xdr:nvPicPr>
      <xdr:blipFill>
        <a:blip xmlns:r="http://schemas.openxmlformats.org/officeDocument/2006/relationships" r:embed="rId35"/>
        <a:stretch>
          <a:fillRect/>
        </a:stretch>
      </xdr:blipFill>
      <xdr:spPr>
        <a:xfrm>
          <a:off x="4902201" y="67288410"/>
          <a:ext cx="1430020" cy="1286582"/>
        </a:xfrm>
        <a:prstGeom prst="rect">
          <a:avLst/>
        </a:prstGeom>
      </xdr:spPr>
    </xdr:pic>
    <xdr:clientData/>
  </xdr:twoCellAnchor>
  <xdr:twoCellAnchor>
    <xdr:from>
      <xdr:col>2</xdr:col>
      <xdr:colOff>231531</xdr:colOff>
      <xdr:row>385</xdr:row>
      <xdr:rowOff>26572</xdr:rowOff>
    </xdr:from>
    <xdr:to>
      <xdr:col>12</xdr:col>
      <xdr:colOff>523630</xdr:colOff>
      <xdr:row>387</xdr:row>
      <xdr:rowOff>123092</xdr:rowOff>
    </xdr:to>
    <xdr:sp macro="" textlink="">
      <xdr:nvSpPr>
        <xdr:cNvPr id="13" name="TextBox 12">
          <a:extLst>
            <a:ext uri="{FF2B5EF4-FFF2-40B4-BE49-F238E27FC236}">
              <a16:creationId xmlns:a16="http://schemas.microsoft.com/office/drawing/2014/main" id="{00000000-0008-0000-0000-00000D000000}"/>
            </a:ext>
          </a:extLst>
        </xdr:cNvPr>
        <xdr:cNvSpPr txBox="1"/>
      </xdr:nvSpPr>
      <xdr:spPr>
        <a:xfrm>
          <a:off x="1433146" y="74131072"/>
          <a:ext cx="6373446" cy="47752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Figure Exercise 4‑3 ‑</a:t>
          </a:r>
          <a:r>
            <a:rPr lang="en-US" sz="1100">
              <a:solidFill>
                <a:schemeClr val="dk1"/>
              </a:solidFill>
              <a:effectLst/>
              <a:latin typeface="+mn-lt"/>
              <a:ea typeface="+mn-ea"/>
              <a:cs typeface="+mn-cs"/>
            </a:rPr>
            <a:t> Summary of a) the Darcy and point velocity analyses given b) the listed x-y locations of the wells.</a:t>
          </a:r>
        </a:p>
        <a:p>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607468</xdr:colOff>
      <xdr:row>24</xdr:row>
      <xdr:rowOff>10657</xdr:rowOff>
    </xdr:from>
    <xdr:to>
      <xdr:col>5</xdr:col>
      <xdr:colOff>57548</xdr:colOff>
      <xdr:row>26</xdr:row>
      <xdr:rowOff>94850</xdr:rowOff>
    </xdr:to>
    <xdr:sp macro="" textlink="">
      <xdr:nvSpPr>
        <xdr:cNvPr id="183" name="Oval 182">
          <a:extLst>
            <a:ext uri="{FF2B5EF4-FFF2-40B4-BE49-F238E27FC236}">
              <a16:creationId xmlns:a16="http://schemas.microsoft.com/office/drawing/2014/main" id="{00000000-0008-0000-0100-0000B7000000}"/>
            </a:ext>
          </a:extLst>
        </xdr:cNvPr>
        <xdr:cNvSpPr/>
      </xdr:nvSpPr>
      <xdr:spPr>
        <a:xfrm>
          <a:off x="607468" y="3666126"/>
          <a:ext cx="441213" cy="44654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69273</xdr:colOff>
      <xdr:row>23</xdr:row>
      <xdr:rowOff>186503</xdr:rowOff>
    </xdr:from>
    <xdr:to>
      <xdr:col>7</xdr:col>
      <xdr:colOff>126822</xdr:colOff>
      <xdr:row>26</xdr:row>
      <xdr:rowOff>78863</xdr:rowOff>
    </xdr:to>
    <xdr:sp macro="" textlink="">
      <xdr:nvSpPr>
        <xdr:cNvPr id="184" name="Oval 183">
          <a:extLst>
            <a:ext uri="{FF2B5EF4-FFF2-40B4-BE49-F238E27FC236}">
              <a16:creationId xmlns:a16="http://schemas.microsoft.com/office/drawing/2014/main" id="{00000000-0008-0000-0100-0000B8000000}"/>
            </a:ext>
          </a:extLst>
        </xdr:cNvPr>
        <xdr:cNvSpPr/>
      </xdr:nvSpPr>
      <xdr:spPr>
        <a:xfrm>
          <a:off x="1060406" y="3650139"/>
          <a:ext cx="441213" cy="44654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7</xdr:col>
      <xdr:colOff>152401</xdr:colOff>
      <xdr:row>24</xdr:row>
      <xdr:rowOff>3195</xdr:rowOff>
    </xdr:from>
    <xdr:to>
      <xdr:col>10</xdr:col>
      <xdr:colOff>18117</xdr:colOff>
      <xdr:row>26</xdr:row>
      <xdr:rowOff>87388</xdr:rowOff>
    </xdr:to>
    <xdr:sp macro="" textlink="">
      <xdr:nvSpPr>
        <xdr:cNvPr id="185" name="Oval 184">
          <a:extLst>
            <a:ext uri="{FF2B5EF4-FFF2-40B4-BE49-F238E27FC236}">
              <a16:creationId xmlns:a16="http://schemas.microsoft.com/office/drawing/2014/main" id="{00000000-0008-0000-0100-0000B9000000}"/>
            </a:ext>
          </a:extLst>
        </xdr:cNvPr>
        <xdr:cNvSpPr/>
      </xdr:nvSpPr>
      <xdr:spPr>
        <a:xfrm>
          <a:off x="1527198" y="3658664"/>
          <a:ext cx="441213" cy="44654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70338</xdr:colOff>
      <xdr:row>23</xdr:row>
      <xdr:rowOff>187568</xdr:rowOff>
    </xdr:from>
    <xdr:to>
      <xdr:col>12</xdr:col>
      <xdr:colOff>127887</xdr:colOff>
      <xdr:row>26</xdr:row>
      <xdr:rowOff>79928</xdr:rowOff>
    </xdr:to>
    <xdr:sp macro="" textlink="">
      <xdr:nvSpPr>
        <xdr:cNvPr id="186" name="Oval 185">
          <a:extLst>
            <a:ext uri="{FF2B5EF4-FFF2-40B4-BE49-F238E27FC236}">
              <a16:creationId xmlns:a16="http://schemas.microsoft.com/office/drawing/2014/main" id="{00000000-0008-0000-0100-0000BA000000}"/>
            </a:ext>
          </a:extLst>
        </xdr:cNvPr>
        <xdr:cNvSpPr/>
      </xdr:nvSpPr>
      <xdr:spPr>
        <a:xfrm>
          <a:off x="2020632" y="3651204"/>
          <a:ext cx="441213" cy="44654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142810</xdr:colOff>
      <xdr:row>23</xdr:row>
      <xdr:rowOff>180108</xdr:rowOff>
    </xdr:from>
    <xdr:to>
      <xdr:col>15</xdr:col>
      <xdr:colOff>8526</xdr:colOff>
      <xdr:row>26</xdr:row>
      <xdr:rowOff>72468</xdr:rowOff>
    </xdr:to>
    <xdr:sp macro="" textlink="">
      <xdr:nvSpPr>
        <xdr:cNvPr id="187" name="Oval 186">
          <a:extLst>
            <a:ext uri="{FF2B5EF4-FFF2-40B4-BE49-F238E27FC236}">
              <a16:creationId xmlns:a16="http://schemas.microsoft.com/office/drawing/2014/main" id="{00000000-0008-0000-0100-0000BB000000}"/>
            </a:ext>
          </a:extLst>
        </xdr:cNvPr>
        <xdr:cNvSpPr/>
      </xdr:nvSpPr>
      <xdr:spPr>
        <a:xfrm>
          <a:off x="2476768" y="3643744"/>
          <a:ext cx="441213" cy="44654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15</xdr:col>
      <xdr:colOff>28775</xdr:colOff>
      <xdr:row>24</xdr:row>
      <xdr:rowOff>7458</xdr:rowOff>
    </xdr:from>
    <xdr:to>
      <xdr:col>17</xdr:col>
      <xdr:colOff>86324</xdr:colOff>
      <xdr:row>26</xdr:row>
      <xdr:rowOff>91651</xdr:rowOff>
    </xdr:to>
    <xdr:sp macro="" textlink="">
      <xdr:nvSpPr>
        <xdr:cNvPr id="188" name="Oval 187">
          <a:extLst>
            <a:ext uri="{FF2B5EF4-FFF2-40B4-BE49-F238E27FC236}">
              <a16:creationId xmlns:a16="http://schemas.microsoft.com/office/drawing/2014/main" id="{00000000-0008-0000-0100-0000BC000000}"/>
            </a:ext>
          </a:extLst>
        </xdr:cNvPr>
        <xdr:cNvSpPr/>
      </xdr:nvSpPr>
      <xdr:spPr>
        <a:xfrm>
          <a:off x="2938230" y="3662927"/>
          <a:ext cx="441213" cy="44654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18</xdr:col>
      <xdr:colOff>2</xdr:colOff>
      <xdr:row>24</xdr:row>
      <xdr:rowOff>5327</xdr:rowOff>
    </xdr:from>
    <xdr:to>
      <xdr:col>20</xdr:col>
      <xdr:colOff>57551</xdr:colOff>
      <xdr:row>26</xdr:row>
      <xdr:rowOff>89520</xdr:rowOff>
    </xdr:to>
    <xdr:sp macro="" textlink="">
      <xdr:nvSpPr>
        <xdr:cNvPr id="189" name="Oval 188">
          <a:extLst>
            <a:ext uri="{FF2B5EF4-FFF2-40B4-BE49-F238E27FC236}">
              <a16:creationId xmlns:a16="http://schemas.microsoft.com/office/drawing/2014/main" id="{00000000-0008-0000-0100-0000BD000000}"/>
            </a:ext>
          </a:extLst>
        </xdr:cNvPr>
        <xdr:cNvSpPr/>
      </xdr:nvSpPr>
      <xdr:spPr>
        <a:xfrm>
          <a:off x="3484953" y="3660796"/>
          <a:ext cx="441213" cy="44654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4</xdr:col>
      <xdr:colOff>45827</xdr:colOff>
      <xdr:row>26</xdr:row>
      <xdr:rowOff>29840</xdr:rowOff>
    </xdr:from>
    <xdr:to>
      <xdr:col>6</xdr:col>
      <xdr:colOff>103376</xdr:colOff>
      <xdr:row>28</xdr:row>
      <xdr:rowOff>114032</xdr:rowOff>
    </xdr:to>
    <xdr:sp macro="" textlink="">
      <xdr:nvSpPr>
        <xdr:cNvPr id="190" name="Oval 189">
          <a:extLst>
            <a:ext uri="{FF2B5EF4-FFF2-40B4-BE49-F238E27FC236}">
              <a16:creationId xmlns:a16="http://schemas.microsoft.com/office/drawing/2014/main" id="{00000000-0008-0000-0100-0000BE000000}"/>
            </a:ext>
          </a:extLst>
        </xdr:cNvPr>
        <xdr:cNvSpPr/>
      </xdr:nvSpPr>
      <xdr:spPr>
        <a:xfrm>
          <a:off x="845128" y="4047658"/>
          <a:ext cx="441213" cy="44654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11</xdr:col>
      <xdr:colOff>86324</xdr:colOff>
      <xdr:row>26</xdr:row>
      <xdr:rowOff>49023</xdr:rowOff>
    </xdr:from>
    <xdr:to>
      <xdr:col>13</xdr:col>
      <xdr:colOff>143873</xdr:colOff>
      <xdr:row>28</xdr:row>
      <xdr:rowOff>133215</xdr:rowOff>
    </xdr:to>
    <xdr:sp macro="" textlink="">
      <xdr:nvSpPr>
        <xdr:cNvPr id="191" name="Oval 190">
          <a:extLst>
            <a:ext uri="{FF2B5EF4-FFF2-40B4-BE49-F238E27FC236}">
              <a16:creationId xmlns:a16="http://schemas.microsoft.com/office/drawing/2014/main" id="{00000000-0008-0000-0100-0000BF000000}"/>
            </a:ext>
          </a:extLst>
        </xdr:cNvPr>
        <xdr:cNvSpPr/>
      </xdr:nvSpPr>
      <xdr:spPr>
        <a:xfrm>
          <a:off x="2228450" y="4066841"/>
          <a:ext cx="441213" cy="44654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4264</xdr:colOff>
      <xdr:row>26</xdr:row>
      <xdr:rowOff>20249</xdr:rowOff>
    </xdr:from>
    <xdr:to>
      <xdr:col>11</xdr:col>
      <xdr:colOff>61813</xdr:colOff>
      <xdr:row>28</xdr:row>
      <xdr:rowOff>104441</xdr:rowOff>
    </xdr:to>
    <xdr:sp macro="" textlink="">
      <xdr:nvSpPr>
        <xdr:cNvPr id="192" name="Oval 191">
          <a:extLst>
            <a:ext uri="{FF2B5EF4-FFF2-40B4-BE49-F238E27FC236}">
              <a16:creationId xmlns:a16="http://schemas.microsoft.com/office/drawing/2014/main" id="{00000000-0008-0000-0100-0000C0000000}"/>
            </a:ext>
          </a:extLst>
        </xdr:cNvPr>
        <xdr:cNvSpPr/>
      </xdr:nvSpPr>
      <xdr:spPr>
        <a:xfrm>
          <a:off x="1762726" y="4038067"/>
          <a:ext cx="441213" cy="44654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11</xdr:col>
      <xdr:colOff>66076</xdr:colOff>
      <xdr:row>30</xdr:row>
      <xdr:rowOff>140677</xdr:rowOff>
    </xdr:from>
    <xdr:to>
      <xdr:col>13</xdr:col>
      <xdr:colOff>123625</xdr:colOff>
      <xdr:row>33</xdr:row>
      <xdr:rowOff>43694</xdr:rowOff>
    </xdr:to>
    <xdr:sp macro="" textlink="">
      <xdr:nvSpPr>
        <xdr:cNvPr id="193" name="Oval 192">
          <a:extLst>
            <a:ext uri="{FF2B5EF4-FFF2-40B4-BE49-F238E27FC236}">
              <a16:creationId xmlns:a16="http://schemas.microsoft.com/office/drawing/2014/main" id="{00000000-0008-0000-0100-0000C1000000}"/>
            </a:ext>
          </a:extLst>
        </xdr:cNvPr>
        <xdr:cNvSpPr/>
      </xdr:nvSpPr>
      <xdr:spPr>
        <a:xfrm>
          <a:off x="2208202" y="4883194"/>
          <a:ext cx="441213" cy="44654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13</xdr:col>
      <xdr:colOff>165190</xdr:colOff>
      <xdr:row>26</xdr:row>
      <xdr:rowOff>47959</xdr:rowOff>
    </xdr:from>
    <xdr:to>
      <xdr:col>16</xdr:col>
      <xdr:colOff>30906</xdr:colOff>
      <xdr:row>28</xdr:row>
      <xdr:rowOff>132151</xdr:rowOff>
    </xdr:to>
    <xdr:sp macro="" textlink="">
      <xdr:nvSpPr>
        <xdr:cNvPr id="194" name="Oval 193">
          <a:extLst>
            <a:ext uri="{FF2B5EF4-FFF2-40B4-BE49-F238E27FC236}">
              <a16:creationId xmlns:a16="http://schemas.microsoft.com/office/drawing/2014/main" id="{00000000-0008-0000-0100-0000C2000000}"/>
            </a:ext>
          </a:extLst>
        </xdr:cNvPr>
        <xdr:cNvSpPr/>
      </xdr:nvSpPr>
      <xdr:spPr>
        <a:xfrm>
          <a:off x="2690980" y="4065777"/>
          <a:ext cx="441213" cy="44654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16</xdr:col>
      <xdr:colOff>67141</xdr:colOff>
      <xdr:row>26</xdr:row>
      <xdr:rowOff>29841</xdr:rowOff>
    </xdr:from>
    <xdr:to>
      <xdr:col>18</xdr:col>
      <xdr:colOff>124690</xdr:colOff>
      <xdr:row>28</xdr:row>
      <xdr:rowOff>114033</xdr:rowOff>
    </xdr:to>
    <xdr:sp macro="" textlink="">
      <xdr:nvSpPr>
        <xdr:cNvPr id="195" name="Oval 194">
          <a:extLst>
            <a:ext uri="{FF2B5EF4-FFF2-40B4-BE49-F238E27FC236}">
              <a16:creationId xmlns:a16="http://schemas.microsoft.com/office/drawing/2014/main" id="{00000000-0008-0000-0100-0000C3000000}"/>
            </a:ext>
          </a:extLst>
        </xdr:cNvPr>
        <xdr:cNvSpPr/>
      </xdr:nvSpPr>
      <xdr:spPr>
        <a:xfrm>
          <a:off x="3168428" y="4047659"/>
          <a:ext cx="441213" cy="44654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18</xdr:col>
      <xdr:colOff>118298</xdr:colOff>
      <xdr:row>26</xdr:row>
      <xdr:rowOff>80996</xdr:rowOff>
    </xdr:from>
    <xdr:to>
      <xdr:col>20</xdr:col>
      <xdr:colOff>175847</xdr:colOff>
      <xdr:row>28</xdr:row>
      <xdr:rowOff>165188</xdr:rowOff>
    </xdr:to>
    <xdr:sp macro="" textlink="">
      <xdr:nvSpPr>
        <xdr:cNvPr id="196" name="Oval 195">
          <a:extLst>
            <a:ext uri="{FF2B5EF4-FFF2-40B4-BE49-F238E27FC236}">
              <a16:creationId xmlns:a16="http://schemas.microsoft.com/office/drawing/2014/main" id="{00000000-0008-0000-0100-0000C4000000}"/>
            </a:ext>
          </a:extLst>
        </xdr:cNvPr>
        <xdr:cNvSpPr/>
      </xdr:nvSpPr>
      <xdr:spPr>
        <a:xfrm>
          <a:off x="3603249" y="4098814"/>
          <a:ext cx="441213" cy="44654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4264</xdr:colOff>
      <xdr:row>28</xdr:row>
      <xdr:rowOff>52221</xdr:rowOff>
    </xdr:from>
    <xdr:to>
      <xdr:col>5</xdr:col>
      <xdr:colOff>61813</xdr:colOff>
      <xdr:row>30</xdr:row>
      <xdr:rowOff>136414</xdr:rowOff>
    </xdr:to>
    <xdr:sp macro="" textlink="">
      <xdr:nvSpPr>
        <xdr:cNvPr id="197" name="Oval 196">
          <a:extLst>
            <a:ext uri="{FF2B5EF4-FFF2-40B4-BE49-F238E27FC236}">
              <a16:creationId xmlns:a16="http://schemas.microsoft.com/office/drawing/2014/main" id="{00000000-0008-0000-0100-0000C5000000}"/>
            </a:ext>
          </a:extLst>
        </xdr:cNvPr>
        <xdr:cNvSpPr/>
      </xdr:nvSpPr>
      <xdr:spPr>
        <a:xfrm>
          <a:off x="611733" y="4432389"/>
          <a:ext cx="441213" cy="44654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87391</xdr:colOff>
      <xdr:row>28</xdr:row>
      <xdr:rowOff>87389</xdr:rowOff>
    </xdr:from>
    <xdr:to>
      <xdr:col>7</xdr:col>
      <xdr:colOff>144940</xdr:colOff>
      <xdr:row>30</xdr:row>
      <xdr:rowOff>171582</xdr:rowOff>
    </xdr:to>
    <xdr:sp macro="" textlink="">
      <xdr:nvSpPr>
        <xdr:cNvPr id="198" name="Oval 197">
          <a:extLst>
            <a:ext uri="{FF2B5EF4-FFF2-40B4-BE49-F238E27FC236}">
              <a16:creationId xmlns:a16="http://schemas.microsoft.com/office/drawing/2014/main" id="{00000000-0008-0000-0100-0000C6000000}"/>
            </a:ext>
          </a:extLst>
        </xdr:cNvPr>
        <xdr:cNvSpPr/>
      </xdr:nvSpPr>
      <xdr:spPr>
        <a:xfrm>
          <a:off x="1078524" y="4467557"/>
          <a:ext cx="441213" cy="44654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47960</xdr:colOff>
      <xdr:row>28</xdr:row>
      <xdr:rowOff>106573</xdr:rowOff>
    </xdr:from>
    <xdr:to>
      <xdr:col>12</xdr:col>
      <xdr:colOff>105509</xdr:colOff>
      <xdr:row>31</xdr:row>
      <xdr:rowOff>9591</xdr:rowOff>
    </xdr:to>
    <xdr:sp macro="" textlink="">
      <xdr:nvSpPr>
        <xdr:cNvPr id="199" name="Oval 198">
          <a:extLst>
            <a:ext uri="{FF2B5EF4-FFF2-40B4-BE49-F238E27FC236}">
              <a16:creationId xmlns:a16="http://schemas.microsoft.com/office/drawing/2014/main" id="{00000000-0008-0000-0100-0000C7000000}"/>
            </a:ext>
          </a:extLst>
        </xdr:cNvPr>
        <xdr:cNvSpPr/>
      </xdr:nvSpPr>
      <xdr:spPr>
        <a:xfrm>
          <a:off x="1998254" y="4486741"/>
          <a:ext cx="441213" cy="44654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120431</xdr:colOff>
      <xdr:row>28</xdr:row>
      <xdr:rowOff>93783</xdr:rowOff>
    </xdr:from>
    <xdr:to>
      <xdr:col>14</xdr:col>
      <xdr:colOff>177980</xdr:colOff>
      <xdr:row>30</xdr:row>
      <xdr:rowOff>177976</xdr:rowOff>
    </xdr:to>
    <xdr:sp macro="" textlink="">
      <xdr:nvSpPr>
        <xdr:cNvPr id="200" name="Oval 199">
          <a:extLst>
            <a:ext uri="{FF2B5EF4-FFF2-40B4-BE49-F238E27FC236}">
              <a16:creationId xmlns:a16="http://schemas.microsoft.com/office/drawing/2014/main" id="{00000000-0008-0000-0100-0000C8000000}"/>
            </a:ext>
          </a:extLst>
        </xdr:cNvPr>
        <xdr:cNvSpPr/>
      </xdr:nvSpPr>
      <xdr:spPr>
        <a:xfrm>
          <a:off x="2454389" y="4473951"/>
          <a:ext cx="441213" cy="44654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15</xdr:col>
      <xdr:colOff>38367</xdr:colOff>
      <xdr:row>28</xdr:row>
      <xdr:rowOff>59680</xdr:rowOff>
    </xdr:from>
    <xdr:to>
      <xdr:col>17</xdr:col>
      <xdr:colOff>95916</xdr:colOff>
      <xdr:row>30</xdr:row>
      <xdr:rowOff>143873</xdr:rowOff>
    </xdr:to>
    <xdr:sp macro="" textlink="">
      <xdr:nvSpPr>
        <xdr:cNvPr id="201" name="Oval 200">
          <a:extLst>
            <a:ext uri="{FF2B5EF4-FFF2-40B4-BE49-F238E27FC236}">
              <a16:creationId xmlns:a16="http://schemas.microsoft.com/office/drawing/2014/main" id="{00000000-0008-0000-0100-0000C9000000}"/>
            </a:ext>
          </a:extLst>
        </xdr:cNvPr>
        <xdr:cNvSpPr/>
      </xdr:nvSpPr>
      <xdr:spPr>
        <a:xfrm>
          <a:off x="2947822" y="4439848"/>
          <a:ext cx="441213" cy="44654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184370</xdr:colOff>
      <xdr:row>30</xdr:row>
      <xdr:rowOff>99114</xdr:rowOff>
    </xdr:from>
    <xdr:to>
      <xdr:col>6</xdr:col>
      <xdr:colOff>50087</xdr:colOff>
      <xdr:row>33</xdr:row>
      <xdr:rowOff>2131</xdr:rowOff>
    </xdr:to>
    <xdr:sp macro="" textlink="">
      <xdr:nvSpPr>
        <xdr:cNvPr id="202" name="Oval 201">
          <a:extLst>
            <a:ext uri="{FF2B5EF4-FFF2-40B4-BE49-F238E27FC236}">
              <a16:creationId xmlns:a16="http://schemas.microsoft.com/office/drawing/2014/main" id="{00000000-0008-0000-0100-0000CA000000}"/>
            </a:ext>
          </a:extLst>
        </xdr:cNvPr>
        <xdr:cNvSpPr/>
      </xdr:nvSpPr>
      <xdr:spPr>
        <a:xfrm>
          <a:off x="791839" y="4841631"/>
          <a:ext cx="441213" cy="44654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93784</xdr:colOff>
      <xdr:row>30</xdr:row>
      <xdr:rowOff>125756</xdr:rowOff>
    </xdr:from>
    <xdr:to>
      <xdr:col>8</xdr:col>
      <xdr:colOff>151333</xdr:colOff>
      <xdr:row>33</xdr:row>
      <xdr:rowOff>28773</xdr:rowOff>
    </xdr:to>
    <xdr:sp macro="" textlink="">
      <xdr:nvSpPr>
        <xdr:cNvPr id="203" name="Oval 202">
          <a:extLst>
            <a:ext uri="{FF2B5EF4-FFF2-40B4-BE49-F238E27FC236}">
              <a16:creationId xmlns:a16="http://schemas.microsoft.com/office/drawing/2014/main" id="{00000000-0008-0000-0100-0000CB000000}"/>
            </a:ext>
          </a:extLst>
        </xdr:cNvPr>
        <xdr:cNvSpPr/>
      </xdr:nvSpPr>
      <xdr:spPr>
        <a:xfrm>
          <a:off x="1276749" y="4868273"/>
          <a:ext cx="441213" cy="44654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7</xdr:col>
      <xdr:colOff>144939</xdr:colOff>
      <xdr:row>32</xdr:row>
      <xdr:rowOff>166252</xdr:rowOff>
    </xdr:from>
    <xdr:to>
      <xdr:col>10</xdr:col>
      <xdr:colOff>10655</xdr:colOff>
      <xdr:row>35</xdr:row>
      <xdr:rowOff>69269</xdr:rowOff>
    </xdr:to>
    <xdr:sp macro="" textlink="">
      <xdr:nvSpPr>
        <xdr:cNvPr id="204" name="Oval 203">
          <a:extLst>
            <a:ext uri="{FF2B5EF4-FFF2-40B4-BE49-F238E27FC236}">
              <a16:creationId xmlns:a16="http://schemas.microsoft.com/office/drawing/2014/main" id="{00000000-0008-0000-0100-0000CC000000}"/>
            </a:ext>
          </a:extLst>
        </xdr:cNvPr>
        <xdr:cNvSpPr/>
      </xdr:nvSpPr>
      <xdr:spPr>
        <a:xfrm>
          <a:off x="1519736" y="5271119"/>
          <a:ext cx="441213" cy="44654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7</xdr:col>
      <xdr:colOff>169451</xdr:colOff>
      <xdr:row>28</xdr:row>
      <xdr:rowOff>73533</xdr:rowOff>
    </xdr:from>
    <xdr:to>
      <xdr:col>10</xdr:col>
      <xdr:colOff>35167</xdr:colOff>
      <xdr:row>30</xdr:row>
      <xdr:rowOff>157726</xdr:rowOff>
    </xdr:to>
    <xdr:sp macro="" textlink="">
      <xdr:nvSpPr>
        <xdr:cNvPr id="205" name="Oval 204">
          <a:extLst>
            <a:ext uri="{FF2B5EF4-FFF2-40B4-BE49-F238E27FC236}">
              <a16:creationId xmlns:a16="http://schemas.microsoft.com/office/drawing/2014/main" id="{00000000-0008-0000-0100-0000CD000000}"/>
            </a:ext>
          </a:extLst>
        </xdr:cNvPr>
        <xdr:cNvSpPr/>
      </xdr:nvSpPr>
      <xdr:spPr>
        <a:xfrm>
          <a:off x="1544248" y="4453701"/>
          <a:ext cx="441213" cy="44654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14</xdr:col>
      <xdr:colOff>2132</xdr:colOff>
      <xdr:row>30</xdr:row>
      <xdr:rowOff>87391</xdr:rowOff>
    </xdr:from>
    <xdr:to>
      <xdr:col>16</xdr:col>
      <xdr:colOff>59680</xdr:colOff>
      <xdr:row>32</xdr:row>
      <xdr:rowOff>171583</xdr:rowOff>
    </xdr:to>
    <xdr:sp macro="" textlink="">
      <xdr:nvSpPr>
        <xdr:cNvPr id="206" name="Oval 205">
          <a:extLst>
            <a:ext uri="{FF2B5EF4-FFF2-40B4-BE49-F238E27FC236}">
              <a16:creationId xmlns:a16="http://schemas.microsoft.com/office/drawing/2014/main" id="{00000000-0008-0000-0100-0000CE000000}"/>
            </a:ext>
          </a:extLst>
        </xdr:cNvPr>
        <xdr:cNvSpPr/>
      </xdr:nvSpPr>
      <xdr:spPr>
        <a:xfrm>
          <a:off x="2719754" y="4829908"/>
          <a:ext cx="441213" cy="44654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16</xdr:col>
      <xdr:colOff>63943</xdr:colOff>
      <xdr:row>30</xdr:row>
      <xdr:rowOff>149202</xdr:rowOff>
    </xdr:from>
    <xdr:to>
      <xdr:col>18</xdr:col>
      <xdr:colOff>121492</xdr:colOff>
      <xdr:row>33</xdr:row>
      <xdr:rowOff>52219</xdr:rowOff>
    </xdr:to>
    <xdr:sp macro="" textlink="">
      <xdr:nvSpPr>
        <xdr:cNvPr id="207" name="Oval 206">
          <a:extLst>
            <a:ext uri="{FF2B5EF4-FFF2-40B4-BE49-F238E27FC236}">
              <a16:creationId xmlns:a16="http://schemas.microsoft.com/office/drawing/2014/main" id="{00000000-0008-0000-0100-0000CF000000}"/>
            </a:ext>
          </a:extLst>
        </xdr:cNvPr>
        <xdr:cNvSpPr/>
      </xdr:nvSpPr>
      <xdr:spPr>
        <a:xfrm>
          <a:off x="3165230" y="4891719"/>
          <a:ext cx="441213" cy="44654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17</xdr:col>
      <xdr:colOff>93785</xdr:colOff>
      <xdr:row>28</xdr:row>
      <xdr:rowOff>120426</xdr:rowOff>
    </xdr:from>
    <xdr:to>
      <xdr:col>19</xdr:col>
      <xdr:colOff>151334</xdr:colOff>
      <xdr:row>31</xdr:row>
      <xdr:rowOff>23444</xdr:rowOff>
    </xdr:to>
    <xdr:sp macro="" textlink="">
      <xdr:nvSpPr>
        <xdr:cNvPr id="208" name="Oval 207">
          <a:extLst>
            <a:ext uri="{FF2B5EF4-FFF2-40B4-BE49-F238E27FC236}">
              <a16:creationId xmlns:a16="http://schemas.microsoft.com/office/drawing/2014/main" id="{00000000-0008-0000-0100-0000D0000000}"/>
            </a:ext>
          </a:extLst>
        </xdr:cNvPr>
        <xdr:cNvSpPr/>
      </xdr:nvSpPr>
      <xdr:spPr>
        <a:xfrm>
          <a:off x="3386904" y="4500594"/>
          <a:ext cx="441213" cy="44654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17052</xdr:colOff>
      <xdr:row>32</xdr:row>
      <xdr:rowOff>155597</xdr:rowOff>
    </xdr:from>
    <xdr:to>
      <xdr:col>5</xdr:col>
      <xdr:colOff>74601</xdr:colOff>
      <xdr:row>35</xdr:row>
      <xdr:rowOff>58614</xdr:rowOff>
    </xdr:to>
    <xdr:sp macro="" textlink="">
      <xdr:nvSpPr>
        <xdr:cNvPr id="209" name="Oval 208">
          <a:extLst>
            <a:ext uri="{FF2B5EF4-FFF2-40B4-BE49-F238E27FC236}">
              <a16:creationId xmlns:a16="http://schemas.microsoft.com/office/drawing/2014/main" id="{00000000-0008-0000-0100-0000D1000000}"/>
            </a:ext>
          </a:extLst>
        </xdr:cNvPr>
        <xdr:cNvSpPr/>
      </xdr:nvSpPr>
      <xdr:spPr>
        <a:xfrm>
          <a:off x="624521" y="5260464"/>
          <a:ext cx="441213" cy="44654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78864</xdr:colOff>
      <xdr:row>32</xdr:row>
      <xdr:rowOff>164121</xdr:rowOff>
    </xdr:from>
    <xdr:to>
      <xdr:col>7</xdr:col>
      <xdr:colOff>136413</xdr:colOff>
      <xdr:row>35</xdr:row>
      <xdr:rowOff>67138</xdr:rowOff>
    </xdr:to>
    <xdr:sp macro="" textlink="">
      <xdr:nvSpPr>
        <xdr:cNvPr id="210" name="Oval 209">
          <a:extLst>
            <a:ext uri="{FF2B5EF4-FFF2-40B4-BE49-F238E27FC236}">
              <a16:creationId xmlns:a16="http://schemas.microsoft.com/office/drawing/2014/main" id="{00000000-0008-0000-0100-0000D2000000}"/>
            </a:ext>
          </a:extLst>
        </xdr:cNvPr>
        <xdr:cNvSpPr/>
      </xdr:nvSpPr>
      <xdr:spPr>
        <a:xfrm>
          <a:off x="1069997" y="5268988"/>
          <a:ext cx="441213" cy="44654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12788</xdr:colOff>
      <xdr:row>33</xdr:row>
      <xdr:rowOff>18118</xdr:rowOff>
    </xdr:from>
    <xdr:to>
      <xdr:col>12</xdr:col>
      <xdr:colOff>70337</xdr:colOff>
      <xdr:row>35</xdr:row>
      <xdr:rowOff>102310</xdr:rowOff>
    </xdr:to>
    <xdr:sp macro="" textlink="">
      <xdr:nvSpPr>
        <xdr:cNvPr id="211" name="Oval 210">
          <a:extLst>
            <a:ext uri="{FF2B5EF4-FFF2-40B4-BE49-F238E27FC236}">
              <a16:creationId xmlns:a16="http://schemas.microsoft.com/office/drawing/2014/main" id="{00000000-0008-0000-0100-0000D3000000}"/>
            </a:ext>
          </a:extLst>
        </xdr:cNvPr>
        <xdr:cNvSpPr/>
      </xdr:nvSpPr>
      <xdr:spPr>
        <a:xfrm>
          <a:off x="1963082" y="5304160"/>
          <a:ext cx="441213" cy="44654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8</xdr:col>
      <xdr:colOff>181175</xdr:colOff>
      <xdr:row>30</xdr:row>
      <xdr:rowOff>122560</xdr:rowOff>
    </xdr:from>
    <xdr:to>
      <xdr:col>11</xdr:col>
      <xdr:colOff>46891</xdr:colOff>
      <xdr:row>33</xdr:row>
      <xdr:rowOff>25577</xdr:rowOff>
    </xdr:to>
    <xdr:sp macro="" textlink="">
      <xdr:nvSpPr>
        <xdr:cNvPr id="212" name="Oval 211">
          <a:extLst>
            <a:ext uri="{FF2B5EF4-FFF2-40B4-BE49-F238E27FC236}">
              <a16:creationId xmlns:a16="http://schemas.microsoft.com/office/drawing/2014/main" id="{00000000-0008-0000-0100-0000D4000000}"/>
            </a:ext>
          </a:extLst>
        </xdr:cNvPr>
        <xdr:cNvSpPr/>
      </xdr:nvSpPr>
      <xdr:spPr>
        <a:xfrm>
          <a:off x="1747804" y="4865077"/>
          <a:ext cx="441213" cy="44654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93785</xdr:colOff>
      <xdr:row>32</xdr:row>
      <xdr:rowOff>157727</xdr:rowOff>
    </xdr:from>
    <xdr:to>
      <xdr:col>14</xdr:col>
      <xdr:colOff>151334</xdr:colOff>
      <xdr:row>35</xdr:row>
      <xdr:rowOff>60744</xdr:rowOff>
    </xdr:to>
    <xdr:sp macro="" textlink="">
      <xdr:nvSpPr>
        <xdr:cNvPr id="213" name="Oval 212">
          <a:extLst>
            <a:ext uri="{FF2B5EF4-FFF2-40B4-BE49-F238E27FC236}">
              <a16:creationId xmlns:a16="http://schemas.microsoft.com/office/drawing/2014/main" id="{00000000-0008-0000-0100-0000D5000000}"/>
            </a:ext>
          </a:extLst>
        </xdr:cNvPr>
        <xdr:cNvSpPr/>
      </xdr:nvSpPr>
      <xdr:spPr>
        <a:xfrm>
          <a:off x="2427743" y="5262594"/>
          <a:ext cx="441213" cy="44654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18</xdr:col>
      <xdr:colOff>123626</xdr:colOff>
      <xdr:row>30</xdr:row>
      <xdr:rowOff>144940</xdr:rowOff>
    </xdr:from>
    <xdr:to>
      <xdr:col>20</xdr:col>
      <xdr:colOff>181175</xdr:colOff>
      <xdr:row>33</xdr:row>
      <xdr:rowOff>47957</xdr:rowOff>
    </xdr:to>
    <xdr:sp macro="" textlink="">
      <xdr:nvSpPr>
        <xdr:cNvPr id="214" name="Oval 213">
          <a:extLst>
            <a:ext uri="{FF2B5EF4-FFF2-40B4-BE49-F238E27FC236}">
              <a16:creationId xmlns:a16="http://schemas.microsoft.com/office/drawing/2014/main" id="{00000000-0008-0000-0100-0000D6000000}"/>
            </a:ext>
          </a:extLst>
        </xdr:cNvPr>
        <xdr:cNvSpPr/>
      </xdr:nvSpPr>
      <xdr:spPr>
        <a:xfrm>
          <a:off x="3608577" y="4887457"/>
          <a:ext cx="441213" cy="44654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13</xdr:col>
      <xdr:colOff>174780</xdr:colOff>
      <xdr:row>35</xdr:row>
      <xdr:rowOff>4264</xdr:rowOff>
    </xdr:from>
    <xdr:to>
      <xdr:col>16</xdr:col>
      <xdr:colOff>40496</xdr:colOff>
      <xdr:row>37</xdr:row>
      <xdr:rowOff>88457</xdr:rowOff>
    </xdr:to>
    <xdr:sp macro="" textlink="">
      <xdr:nvSpPr>
        <xdr:cNvPr id="215" name="Oval 214">
          <a:extLst>
            <a:ext uri="{FF2B5EF4-FFF2-40B4-BE49-F238E27FC236}">
              <a16:creationId xmlns:a16="http://schemas.microsoft.com/office/drawing/2014/main" id="{00000000-0008-0000-0100-0000D7000000}"/>
            </a:ext>
          </a:extLst>
        </xdr:cNvPr>
        <xdr:cNvSpPr/>
      </xdr:nvSpPr>
      <xdr:spPr>
        <a:xfrm>
          <a:off x="2700570" y="5652656"/>
          <a:ext cx="441213" cy="44654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4</xdr:col>
      <xdr:colOff>23447</xdr:colOff>
      <xdr:row>35</xdr:row>
      <xdr:rowOff>12787</xdr:rowOff>
    </xdr:from>
    <xdr:to>
      <xdr:col>6</xdr:col>
      <xdr:colOff>80996</xdr:colOff>
      <xdr:row>37</xdr:row>
      <xdr:rowOff>96980</xdr:rowOff>
    </xdr:to>
    <xdr:sp macro="" textlink="">
      <xdr:nvSpPr>
        <xdr:cNvPr id="216" name="Oval 215">
          <a:extLst>
            <a:ext uri="{FF2B5EF4-FFF2-40B4-BE49-F238E27FC236}">
              <a16:creationId xmlns:a16="http://schemas.microsoft.com/office/drawing/2014/main" id="{00000000-0008-0000-0100-0000D8000000}"/>
            </a:ext>
          </a:extLst>
        </xdr:cNvPr>
        <xdr:cNvSpPr/>
      </xdr:nvSpPr>
      <xdr:spPr>
        <a:xfrm>
          <a:off x="822748" y="5661179"/>
          <a:ext cx="441213" cy="44654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143875</xdr:colOff>
      <xdr:row>35</xdr:row>
      <xdr:rowOff>26642</xdr:rowOff>
    </xdr:from>
    <xdr:to>
      <xdr:col>9</xdr:col>
      <xdr:colOff>9591</xdr:colOff>
      <xdr:row>37</xdr:row>
      <xdr:rowOff>110835</xdr:rowOff>
    </xdr:to>
    <xdr:sp macro="" textlink="">
      <xdr:nvSpPr>
        <xdr:cNvPr id="217" name="Oval 216">
          <a:extLst>
            <a:ext uri="{FF2B5EF4-FFF2-40B4-BE49-F238E27FC236}">
              <a16:creationId xmlns:a16="http://schemas.microsoft.com/office/drawing/2014/main" id="{00000000-0008-0000-0100-0000D9000000}"/>
            </a:ext>
          </a:extLst>
        </xdr:cNvPr>
        <xdr:cNvSpPr/>
      </xdr:nvSpPr>
      <xdr:spPr>
        <a:xfrm>
          <a:off x="1326840" y="5675034"/>
          <a:ext cx="441213" cy="44654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67142</xdr:colOff>
      <xdr:row>37</xdr:row>
      <xdr:rowOff>72470</xdr:rowOff>
    </xdr:from>
    <xdr:to>
      <xdr:col>12</xdr:col>
      <xdr:colOff>124691</xdr:colOff>
      <xdr:row>39</xdr:row>
      <xdr:rowOff>156662</xdr:rowOff>
    </xdr:to>
    <xdr:sp macro="" textlink="">
      <xdr:nvSpPr>
        <xdr:cNvPr id="218" name="Oval 217">
          <a:extLst>
            <a:ext uri="{FF2B5EF4-FFF2-40B4-BE49-F238E27FC236}">
              <a16:creationId xmlns:a16="http://schemas.microsoft.com/office/drawing/2014/main" id="{00000000-0008-0000-0100-0000DA000000}"/>
            </a:ext>
          </a:extLst>
        </xdr:cNvPr>
        <xdr:cNvSpPr/>
      </xdr:nvSpPr>
      <xdr:spPr>
        <a:xfrm>
          <a:off x="2017436" y="6083211"/>
          <a:ext cx="441213" cy="44654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11</xdr:col>
      <xdr:colOff>70339</xdr:colOff>
      <xdr:row>35</xdr:row>
      <xdr:rowOff>22378</xdr:rowOff>
    </xdr:from>
    <xdr:to>
      <xdr:col>13</xdr:col>
      <xdr:colOff>127888</xdr:colOff>
      <xdr:row>37</xdr:row>
      <xdr:rowOff>106571</xdr:rowOff>
    </xdr:to>
    <xdr:sp macro="" textlink="">
      <xdr:nvSpPr>
        <xdr:cNvPr id="219" name="Oval 218">
          <a:extLst>
            <a:ext uri="{FF2B5EF4-FFF2-40B4-BE49-F238E27FC236}">
              <a16:creationId xmlns:a16="http://schemas.microsoft.com/office/drawing/2014/main" id="{00000000-0008-0000-0100-0000DB000000}"/>
            </a:ext>
          </a:extLst>
        </xdr:cNvPr>
        <xdr:cNvSpPr/>
      </xdr:nvSpPr>
      <xdr:spPr>
        <a:xfrm>
          <a:off x="2212465" y="5670770"/>
          <a:ext cx="441213" cy="44654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14</xdr:col>
      <xdr:colOff>164124</xdr:colOff>
      <xdr:row>32</xdr:row>
      <xdr:rowOff>132149</xdr:rowOff>
    </xdr:from>
    <xdr:to>
      <xdr:col>17</xdr:col>
      <xdr:colOff>29840</xdr:colOff>
      <xdr:row>35</xdr:row>
      <xdr:rowOff>35166</xdr:rowOff>
    </xdr:to>
    <xdr:sp macro="" textlink="">
      <xdr:nvSpPr>
        <xdr:cNvPr id="220" name="Oval 219">
          <a:extLst>
            <a:ext uri="{FF2B5EF4-FFF2-40B4-BE49-F238E27FC236}">
              <a16:creationId xmlns:a16="http://schemas.microsoft.com/office/drawing/2014/main" id="{00000000-0008-0000-0100-0000DC000000}"/>
            </a:ext>
          </a:extLst>
        </xdr:cNvPr>
        <xdr:cNvSpPr/>
      </xdr:nvSpPr>
      <xdr:spPr>
        <a:xfrm>
          <a:off x="2881746" y="5237016"/>
          <a:ext cx="441213" cy="44654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603205</xdr:colOff>
      <xdr:row>37</xdr:row>
      <xdr:rowOff>54353</xdr:rowOff>
    </xdr:from>
    <xdr:to>
      <xdr:col>5</xdr:col>
      <xdr:colOff>53285</xdr:colOff>
      <xdr:row>39</xdr:row>
      <xdr:rowOff>138545</xdr:rowOff>
    </xdr:to>
    <xdr:sp macro="" textlink="">
      <xdr:nvSpPr>
        <xdr:cNvPr id="221" name="Oval 220">
          <a:extLst>
            <a:ext uri="{FF2B5EF4-FFF2-40B4-BE49-F238E27FC236}">
              <a16:creationId xmlns:a16="http://schemas.microsoft.com/office/drawing/2014/main" id="{00000000-0008-0000-0100-0000DD000000}"/>
            </a:ext>
          </a:extLst>
        </xdr:cNvPr>
        <xdr:cNvSpPr/>
      </xdr:nvSpPr>
      <xdr:spPr>
        <a:xfrm>
          <a:off x="603205" y="6065094"/>
          <a:ext cx="441213" cy="44654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75667</xdr:colOff>
      <xdr:row>37</xdr:row>
      <xdr:rowOff>33036</xdr:rowOff>
    </xdr:from>
    <xdr:to>
      <xdr:col>7</xdr:col>
      <xdr:colOff>133216</xdr:colOff>
      <xdr:row>39</xdr:row>
      <xdr:rowOff>117228</xdr:rowOff>
    </xdr:to>
    <xdr:sp macro="" textlink="">
      <xdr:nvSpPr>
        <xdr:cNvPr id="222" name="Oval 221">
          <a:extLst>
            <a:ext uri="{FF2B5EF4-FFF2-40B4-BE49-F238E27FC236}">
              <a16:creationId xmlns:a16="http://schemas.microsoft.com/office/drawing/2014/main" id="{00000000-0008-0000-0100-0000DE000000}"/>
            </a:ext>
          </a:extLst>
        </xdr:cNvPr>
        <xdr:cNvSpPr/>
      </xdr:nvSpPr>
      <xdr:spPr>
        <a:xfrm>
          <a:off x="1066800" y="6043777"/>
          <a:ext cx="441213" cy="44654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16</xdr:col>
      <xdr:colOff>30908</xdr:colOff>
      <xdr:row>39</xdr:row>
      <xdr:rowOff>105505</xdr:rowOff>
    </xdr:from>
    <xdr:to>
      <xdr:col>18</xdr:col>
      <xdr:colOff>88457</xdr:colOff>
      <xdr:row>41</xdr:row>
      <xdr:rowOff>189697</xdr:rowOff>
    </xdr:to>
    <xdr:sp macro="" textlink="">
      <xdr:nvSpPr>
        <xdr:cNvPr id="223" name="Oval 222">
          <a:extLst>
            <a:ext uri="{FF2B5EF4-FFF2-40B4-BE49-F238E27FC236}">
              <a16:creationId xmlns:a16="http://schemas.microsoft.com/office/drawing/2014/main" id="{00000000-0008-0000-0100-0000DF000000}"/>
            </a:ext>
          </a:extLst>
        </xdr:cNvPr>
        <xdr:cNvSpPr/>
      </xdr:nvSpPr>
      <xdr:spPr>
        <a:xfrm>
          <a:off x="3132195" y="6478596"/>
          <a:ext cx="441213" cy="44654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7460</xdr:colOff>
      <xdr:row>35</xdr:row>
      <xdr:rowOff>44759</xdr:rowOff>
    </xdr:from>
    <xdr:to>
      <xdr:col>11</xdr:col>
      <xdr:colOff>65009</xdr:colOff>
      <xdr:row>37</xdr:row>
      <xdr:rowOff>128952</xdr:rowOff>
    </xdr:to>
    <xdr:sp macro="" textlink="">
      <xdr:nvSpPr>
        <xdr:cNvPr id="224" name="Oval 223">
          <a:extLst>
            <a:ext uri="{FF2B5EF4-FFF2-40B4-BE49-F238E27FC236}">
              <a16:creationId xmlns:a16="http://schemas.microsoft.com/office/drawing/2014/main" id="{00000000-0008-0000-0100-0000E0000000}"/>
            </a:ext>
          </a:extLst>
        </xdr:cNvPr>
        <xdr:cNvSpPr/>
      </xdr:nvSpPr>
      <xdr:spPr>
        <a:xfrm>
          <a:off x="1765922" y="5693151"/>
          <a:ext cx="441213" cy="44654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143874</xdr:colOff>
      <xdr:row>37</xdr:row>
      <xdr:rowOff>15983</xdr:rowOff>
    </xdr:from>
    <xdr:to>
      <xdr:col>15</xdr:col>
      <xdr:colOff>9590</xdr:colOff>
      <xdr:row>39</xdr:row>
      <xdr:rowOff>100175</xdr:rowOff>
    </xdr:to>
    <xdr:sp macro="" textlink="">
      <xdr:nvSpPr>
        <xdr:cNvPr id="225" name="Oval 224">
          <a:extLst>
            <a:ext uri="{FF2B5EF4-FFF2-40B4-BE49-F238E27FC236}">
              <a16:creationId xmlns:a16="http://schemas.microsoft.com/office/drawing/2014/main" id="{00000000-0008-0000-0100-0000E1000000}"/>
            </a:ext>
          </a:extLst>
        </xdr:cNvPr>
        <xdr:cNvSpPr/>
      </xdr:nvSpPr>
      <xdr:spPr>
        <a:xfrm>
          <a:off x="2477832" y="6026724"/>
          <a:ext cx="441213" cy="44654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16</xdr:col>
      <xdr:colOff>45826</xdr:colOff>
      <xdr:row>35</xdr:row>
      <xdr:rowOff>29839</xdr:rowOff>
    </xdr:from>
    <xdr:to>
      <xdr:col>18</xdr:col>
      <xdr:colOff>103375</xdr:colOff>
      <xdr:row>37</xdr:row>
      <xdr:rowOff>114032</xdr:rowOff>
    </xdr:to>
    <xdr:sp macro="" textlink="">
      <xdr:nvSpPr>
        <xdr:cNvPr id="226" name="Oval 225">
          <a:extLst>
            <a:ext uri="{FF2B5EF4-FFF2-40B4-BE49-F238E27FC236}">
              <a16:creationId xmlns:a16="http://schemas.microsoft.com/office/drawing/2014/main" id="{00000000-0008-0000-0100-0000E2000000}"/>
            </a:ext>
          </a:extLst>
        </xdr:cNvPr>
        <xdr:cNvSpPr/>
      </xdr:nvSpPr>
      <xdr:spPr>
        <a:xfrm>
          <a:off x="3147113" y="5678231"/>
          <a:ext cx="441213" cy="44654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17</xdr:col>
      <xdr:colOff>80996</xdr:colOff>
      <xdr:row>33</xdr:row>
      <xdr:rowOff>1064</xdr:rowOff>
    </xdr:from>
    <xdr:to>
      <xdr:col>19</xdr:col>
      <xdr:colOff>138545</xdr:colOff>
      <xdr:row>35</xdr:row>
      <xdr:rowOff>85256</xdr:rowOff>
    </xdr:to>
    <xdr:sp macro="" textlink="">
      <xdr:nvSpPr>
        <xdr:cNvPr id="227" name="Oval 226">
          <a:extLst>
            <a:ext uri="{FF2B5EF4-FFF2-40B4-BE49-F238E27FC236}">
              <a16:creationId xmlns:a16="http://schemas.microsoft.com/office/drawing/2014/main" id="{00000000-0008-0000-0100-0000E3000000}"/>
            </a:ext>
          </a:extLst>
        </xdr:cNvPr>
        <xdr:cNvSpPr/>
      </xdr:nvSpPr>
      <xdr:spPr>
        <a:xfrm>
          <a:off x="3374115" y="5287106"/>
          <a:ext cx="441213" cy="44654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4</xdr:col>
      <xdr:colOff>30906</xdr:colOff>
      <xdr:row>39</xdr:row>
      <xdr:rowOff>78861</xdr:rowOff>
    </xdr:from>
    <xdr:to>
      <xdr:col>6</xdr:col>
      <xdr:colOff>88455</xdr:colOff>
      <xdr:row>41</xdr:row>
      <xdr:rowOff>163053</xdr:rowOff>
    </xdr:to>
    <xdr:sp macro="" textlink="">
      <xdr:nvSpPr>
        <xdr:cNvPr id="228" name="Oval 227">
          <a:extLst>
            <a:ext uri="{FF2B5EF4-FFF2-40B4-BE49-F238E27FC236}">
              <a16:creationId xmlns:a16="http://schemas.microsoft.com/office/drawing/2014/main" id="{00000000-0008-0000-0100-0000E4000000}"/>
            </a:ext>
          </a:extLst>
        </xdr:cNvPr>
        <xdr:cNvSpPr/>
      </xdr:nvSpPr>
      <xdr:spPr>
        <a:xfrm>
          <a:off x="830207" y="6451952"/>
          <a:ext cx="441213" cy="44654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12788</xdr:colOff>
      <xdr:row>39</xdr:row>
      <xdr:rowOff>98043</xdr:rowOff>
    </xdr:from>
    <xdr:to>
      <xdr:col>11</xdr:col>
      <xdr:colOff>70337</xdr:colOff>
      <xdr:row>41</xdr:row>
      <xdr:rowOff>182235</xdr:rowOff>
    </xdr:to>
    <xdr:sp macro="" textlink="">
      <xdr:nvSpPr>
        <xdr:cNvPr id="229" name="Oval 228">
          <a:extLst>
            <a:ext uri="{FF2B5EF4-FFF2-40B4-BE49-F238E27FC236}">
              <a16:creationId xmlns:a16="http://schemas.microsoft.com/office/drawing/2014/main" id="{00000000-0008-0000-0100-0000E5000000}"/>
            </a:ext>
          </a:extLst>
        </xdr:cNvPr>
        <xdr:cNvSpPr/>
      </xdr:nvSpPr>
      <xdr:spPr>
        <a:xfrm>
          <a:off x="1771250" y="6471134"/>
          <a:ext cx="441213" cy="44654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13</xdr:col>
      <xdr:colOff>138547</xdr:colOff>
      <xdr:row>39</xdr:row>
      <xdr:rowOff>106572</xdr:rowOff>
    </xdr:from>
    <xdr:to>
      <xdr:col>16</xdr:col>
      <xdr:colOff>4263</xdr:colOff>
      <xdr:row>41</xdr:row>
      <xdr:rowOff>190764</xdr:rowOff>
    </xdr:to>
    <xdr:sp macro="" textlink="">
      <xdr:nvSpPr>
        <xdr:cNvPr id="230" name="Oval 229">
          <a:extLst>
            <a:ext uri="{FF2B5EF4-FFF2-40B4-BE49-F238E27FC236}">
              <a16:creationId xmlns:a16="http://schemas.microsoft.com/office/drawing/2014/main" id="{00000000-0008-0000-0100-0000E6000000}"/>
            </a:ext>
          </a:extLst>
        </xdr:cNvPr>
        <xdr:cNvSpPr/>
      </xdr:nvSpPr>
      <xdr:spPr>
        <a:xfrm>
          <a:off x="2664337" y="6479663"/>
          <a:ext cx="441213" cy="44654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7</xdr:col>
      <xdr:colOff>157729</xdr:colOff>
      <xdr:row>37</xdr:row>
      <xdr:rowOff>67140</xdr:rowOff>
    </xdr:from>
    <xdr:to>
      <xdr:col>10</xdr:col>
      <xdr:colOff>23445</xdr:colOff>
      <xdr:row>39</xdr:row>
      <xdr:rowOff>151332</xdr:rowOff>
    </xdr:to>
    <xdr:sp macro="" textlink="">
      <xdr:nvSpPr>
        <xdr:cNvPr id="231" name="Oval 230">
          <a:extLst>
            <a:ext uri="{FF2B5EF4-FFF2-40B4-BE49-F238E27FC236}">
              <a16:creationId xmlns:a16="http://schemas.microsoft.com/office/drawing/2014/main" id="{00000000-0008-0000-0100-0000E7000000}"/>
            </a:ext>
          </a:extLst>
        </xdr:cNvPr>
        <xdr:cNvSpPr/>
      </xdr:nvSpPr>
      <xdr:spPr>
        <a:xfrm>
          <a:off x="1532526" y="6077881"/>
          <a:ext cx="441213" cy="44654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17</xdr:col>
      <xdr:colOff>75667</xdr:colOff>
      <xdr:row>37</xdr:row>
      <xdr:rowOff>70338</xdr:rowOff>
    </xdr:from>
    <xdr:to>
      <xdr:col>19</xdr:col>
      <xdr:colOff>133216</xdr:colOff>
      <xdr:row>39</xdr:row>
      <xdr:rowOff>154530</xdr:rowOff>
    </xdr:to>
    <xdr:sp macro="" textlink="">
      <xdr:nvSpPr>
        <xdr:cNvPr id="232" name="Oval 231">
          <a:extLst>
            <a:ext uri="{FF2B5EF4-FFF2-40B4-BE49-F238E27FC236}">
              <a16:creationId xmlns:a16="http://schemas.microsoft.com/office/drawing/2014/main" id="{00000000-0008-0000-0100-0000E8000000}"/>
            </a:ext>
          </a:extLst>
        </xdr:cNvPr>
        <xdr:cNvSpPr/>
      </xdr:nvSpPr>
      <xdr:spPr>
        <a:xfrm>
          <a:off x="3368786" y="6081079"/>
          <a:ext cx="441213" cy="44654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18</xdr:col>
      <xdr:colOff>132151</xdr:colOff>
      <xdr:row>39</xdr:row>
      <xdr:rowOff>110835</xdr:rowOff>
    </xdr:from>
    <xdr:to>
      <xdr:col>20</xdr:col>
      <xdr:colOff>189700</xdr:colOff>
      <xdr:row>42</xdr:row>
      <xdr:rowOff>3195</xdr:rowOff>
    </xdr:to>
    <xdr:sp macro="" textlink="">
      <xdr:nvSpPr>
        <xdr:cNvPr id="233" name="Oval 232">
          <a:extLst>
            <a:ext uri="{FF2B5EF4-FFF2-40B4-BE49-F238E27FC236}">
              <a16:creationId xmlns:a16="http://schemas.microsoft.com/office/drawing/2014/main" id="{00000000-0008-0000-0100-0000E9000000}"/>
            </a:ext>
          </a:extLst>
        </xdr:cNvPr>
        <xdr:cNvSpPr/>
      </xdr:nvSpPr>
      <xdr:spPr>
        <a:xfrm>
          <a:off x="3617102" y="6483926"/>
          <a:ext cx="441213" cy="44654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18</xdr:col>
      <xdr:colOff>114035</xdr:colOff>
      <xdr:row>35</xdr:row>
      <xdr:rowOff>34102</xdr:rowOff>
    </xdr:from>
    <xdr:to>
      <xdr:col>20</xdr:col>
      <xdr:colOff>171584</xdr:colOff>
      <xdr:row>37</xdr:row>
      <xdr:rowOff>118295</xdr:rowOff>
    </xdr:to>
    <xdr:sp macro="" textlink="">
      <xdr:nvSpPr>
        <xdr:cNvPr id="234" name="Oval 233">
          <a:extLst>
            <a:ext uri="{FF2B5EF4-FFF2-40B4-BE49-F238E27FC236}">
              <a16:creationId xmlns:a16="http://schemas.microsoft.com/office/drawing/2014/main" id="{00000000-0008-0000-0100-0000EA000000}"/>
            </a:ext>
          </a:extLst>
        </xdr:cNvPr>
        <xdr:cNvSpPr/>
      </xdr:nvSpPr>
      <xdr:spPr>
        <a:xfrm>
          <a:off x="3598986" y="5682494"/>
          <a:ext cx="441213" cy="44654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11</xdr:col>
      <xdr:colOff>58615</xdr:colOff>
      <xdr:row>39</xdr:row>
      <xdr:rowOff>117230</xdr:rowOff>
    </xdr:from>
    <xdr:to>
      <xdr:col>13</xdr:col>
      <xdr:colOff>116164</xdr:colOff>
      <xdr:row>42</xdr:row>
      <xdr:rowOff>9590</xdr:rowOff>
    </xdr:to>
    <xdr:sp macro="" textlink="">
      <xdr:nvSpPr>
        <xdr:cNvPr id="235" name="Oval 234">
          <a:extLst>
            <a:ext uri="{FF2B5EF4-FFF2-40B4-BE49-F238E27FC236}">
              <a16:creationId xmlns:a16="http://schemas.microsoft.com/office/drawing/2014/main" id="{00000000-0008-0000-0100-0000EB000000}"/>
            </a:ext>
          </a:extLst>
        </xdr:cNvPr>
        <xdr:cNvSpPr/>
      </xdr:nvSpPr>
      <xdr:spPr>
        <a:xfrm>
          <a:off x="2200741" y="6490321"/>
          <a:ext cx="441213" cy="44654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109770</xdr:colOff>
      <xdr:row>39</xdr:row>
      <xdr:rowOff>99112</xdr:rowOff>
    </xdr:from>
    <xdr:to>
      <xdr:col>8</xdr:col>
      <xdr:colOff>167319</xdr:colOff>
      <xdr:row>41</xdr:row>
      <xdr:rowOff>183304</xdr:rowOff>
    </xdr:to>
    <xdr:sp macro="" textlink="">
      <xdr:nvSpPr>
        <xdr:cNvPr id="236" name="Oval 235">
          <a:extLst>
            <a:ext uri="{FF2B5EF4-FFF2-40B4-BE49-F238E27FC236}">
              <a16:creationId xmlns:a16="http://schemas.microsoft.com/office/drawing/2014/main" id="{00000000-0008-0000-0100-0000EC000000}"/>
            </a:ext>
          </a:extLst>
        </xdr:cNvPr>
        <xdr:cNvSpPr/>
      </xdr:nvSpPr>
      <xdr:spPr>
        <a:xfrm>
          <a:off x="1292735" y="6472203"/>
          <a:ext cx="441213" cy="44654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24</xdr:col>
      <xdr:colOff>607468</xdr:colOff>
      <xdr:row>24</xdr:row>
      <xdr:rowOff>10657</xdr:rowOff>
    </xdr:from>
    <xdr:to>
      <xdr:col>27</xdr:col>
      <xdr:colOff>57548</xdr:colOff>
      <xdr:row>26</xdr:row>
      <xdr:rowOff>94850</xdr:rowOff>
    </xdr:to>
    <xdr:sp macro="" textlink="">
      <xdr:nvSpPr>
        <xdr:cNvPr id="240" name="Oval 239">
          <a:extLst>
            <a:ext uri="{FF2B5EF4-FFF2-40B4-BE49-F238E27FC236}">
              <a16:creationId xmlns:a16="http://schemas.microsoft.com/office/drawing/2014/main" id="{00000000-0008-0000-0100-0000F0000000}"/>
            </a:ext>
          </a:extLst>
        </xdr:cNvPr>
        <xdr:cNvSpPr/>
      </xdr:nvSpPr>
      <xdr:spPr>
        <a:xfrm>
          <a:off x="607468" y="3666126"/>
          <a:ext cx="441213" cy="44654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27</xdr:col>
      <xdr:colOff>69273</xdr:colOff>
      <xdr:row>23</xdr:row>
      <xdr:rowOff>186503</xdr:rowOff>
    </xdr:from>
    <xdr:to>
      <xdr:col>29</xdr:col>
      <xdr:colOff>126822</xdr:colOff>
      <xdr:row>26</xdr:row>
      <xdr:rowOff>78863</xdr:rowOff>
    </xdr:to>
    <xdr:sp macro="" textlink="">
      <xdr:nvSpPr>
        <xdr:cNvPr id="241" name="Oval 240">
          <a:extLst>
            <a:ext uri="{FF2B5EF4-FFF2-40B4-BE49-F238E27FC236}">
              <a16:creationId xmlns:a16="http://schemas.microsoft.com/office/drawing/2014/main" id="{00000000-0008-0000-0100-0000F1000000}"/>
            </a:ext>
          </a:extLst>
        </xdr:cNvPr>
        <xdr:cNvSpPr/>
      </xdr:nvSpPr>
      <xdr:spPr>
        <a:xfrm>
          <a:off x="1060406" y="3650139"/>
          <a:ext cx="441213" cy="44654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29</xdr:col>
      <xdr:colOff>152401</xdr:colOff>
      <xdr:row>24</xdr:row>
      <xdr:rowOff>3195</xdr:rowOff>
    </xdr:from>
    <xdr:to>
      <xdr:col>32</xdr:col>
      <xdr:colOff>18117</xdr:colOff>
      <xdr:row>26</xdr:row>
      <xdr:rowOff>87388</xdr:rowOff>
    </xdr:to>
    <xdr:sp macro="" textlink="">
      <xdr:nvSpPr>
        <xdr:cNvPr id="242" name="Oval 241">
          <a:extLst>
            <a:ext uri="{FF2B5EF4-FFF2-40B4-BE49-F238E27FC236}">
              <a16:creationId xmlns:a16="http://schemas.microsoft.com/office/drawing/2014/main" id="{00000000-0008-0000-0100-0000F2000000}"/>
            </a:ext>
          </a:extLst>
        </xdr:cNvPr>
        <xdr:cNvSpPr/>
      </xdr:nvSpPr>
      <xdr:spPr>
        <a:xfrm>
          <a:off x="1527198" y="3658664"/>
          <a:ext cx="441213" cy="44654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32</xdr:col>
      <xdr:colOff>70338</xdr:colOff>
      <xdr:row>23</xdr:row>
      <xdr:rowOff>187568</xdr:rowOff>
    </xdr:from>
    <xdr:to>
      <xdr:col>34</xdr:col>
      <xdr:colOff>127887</xdr:colOff>
      <xdr:row>26</xdr:row>
      <xdr:rowOff>79928</xdr:rowOff>
    </xdr:to>
    <xdr:sp macro="" textlink="">
      <xdr:nvSpPr>
        <xdr:cNvPr id="243" name="Oval 242">
          <a:extLst>
            <a:ext uri="{FF2B5EF4-FFF2-40B4-BE49-F238E27FC236}">
              <a16:creationId xmlns:a16="http://schemas.microsoft.com/office/drawing/2014/main" id="{00000000-0008-0000-0100-0000F3000000}"/>
            </a:ext>
          </a:extLst>
        </xdr:cNvPr>
        <xdr:cNvSpPr/>
      </xdr:nvSpPr>
      <xdr:spPr>
        <a:xfrm>
          <a:off x="2020632" y="3651204"/>
          <a:ext cx="441213" cy="44654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34</xdr:col>
      <xdr:colOff>142810</xdr:colOff>
      <xdr:row>23</xdr:row>
      <xdr:rowOff>180108</xdr:rowOff>
    </xdr:from>
    <xdr:to>
      <xdr:col>37</xdr:col>
      <xdr:colOff>8526</xdr:colOff>
      <xdr:row>26</xdr:row>
      <xdr:rowOff>72468</xdr:rowOff>
    </xdr:to>
    <xdr:sp macro="" textlink="">
      <xdr:nvSpPr>
        <xdr:cNvPr id="244" name="Oval 243">
          <a:extLst>
            <a:ext uri="{FF2B5EF4-FFF2-40B4-BE49-F238E27FC236}">
              <a16:creationId xmlns:a16="http://schemas.microsoft.com/office/drawing/2014/main" id="{00000000-0008-0000-0100-0000F4000000}"/>
            </a:ext>
          </a:extLst>
        </xdr:cNvPr>
        <xdr:cNvSpPr/>
      </xdr:nvSpPr>
      <xdr:spPr>
        <a:xfrm>
          <a:off x="2476768" y="3643744"/>
          <a:ext cx="441213" cy="44654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37</xdr:col>
      <xdr:colOff>28775</xdr:colOff>
      <xdr:row>24</xdr:row>
      <xdr:rowOff>7458</xdr:rowOff>
    </xdr:from>
    <xdr:to>
      <xdr:col>39</xdr:col>
      <xdr:colOff>86324</xdr:colOff>
      <xdr:row>26</xdr:row>
      <xdr:rowOff>91651</xdr:rowOff>
    </xdr:to>
    <xdr:sp macro="" textlink="">
      <xdr:nvSpPr>
        <xdr:cNvPr id="245" name="Oval 244">
          <a:extLst>
            <a:ext uri="{FF2B5EF4-FFF2-40B4-BE49-F238E27FC236}">
              <a16:creationId xmlns:a16="http://schemas.microsoft.com/office/drawing/2014/main" id="{00000000-0008-0000-0100-0000F5000000}"/>
            </a:ext>
          </a:extLst>
        </xdr:cNvPr>
        <xdr:cNvSpPr/>
      </xdr:nvSpPr>
      <xdr:spPr>
        <a:xfrm>
          <a:off x="2938230" y="3662927"/>
          <a:ext cx="441213" cy="44654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40</xdr:col>
      <xdr:colOff>2</xdr:colOff>
      <xdr:row>24</xdr:row>
      <xdr:rowOff>5327</xdr:rowOff>
    </xdr:from>
    <xdr:to>
      <xdr:col>42</xdr:col>
      <xdr:colOff>57551</xdr:colOff>
      <xdr:row>26</xdr:row>
      <xdr:rowOff>89520</xdr:rowOff>
    </xdr:to>
    <xdr:sp macro="" textlink="">
      <xdr:nvSpPr>
        <xdr:cNvPr id="246" name="Oval 245">
          <a:extLst>
            <a:ext uri="{FF2B5EF4-FFF2-40B4-BE49-F238E27FC236}">
              <a16:creationId xmlns:a16="http://schemas.microsoft.com/office/drawing/2014/main" id="{00000000-0008-0000-0100-0000F6000000}"/>
            </a:ext>
          </a:extLst>
        </xdr:cNvPr>
        <xdr:cNvSpPr/>
      </xdr:nvSpPr>
      <xdr:spPr>
        <a:xfrm>
          <a:off x="3484953" y="3660796"/>
          <a:ext cx="441213" cy="44654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26</xdr:col>
      <xdr:colOff>45827</xdr:colOff>
      <xdr:row>26</xdr:row>
      <xdr:rowOff>29840</xdr:rowOff>
    </xdr:from>
    <xdr:to>
      <xdr:col>28</xdr:col>
      <xdr:colOff>103376</xdr:colOff>
      <xdr:row>28</xdr:row>
      <xdr:rowOff>114032</xdr:rowOff>
    </xdr:to>
    <xdr:sp macro="" textlink="">
      <xdr:nvSpPr>
        <xdr:cNvPr id="247" name="Oval 246">
          <a:extLst>
            <a:ext uri="{FF2B5EF4-FFF2-40B4-BE49-F238E27FC236}">
              <a16:creationId xmlns:a16="http://schemas.microsoft.com/office/drawing/2014/main" id="{00000000-0008-0000-0100-0000F7000000}"/>
            </a:ext>
          </a:extLst>
        </xdr:cNvPr>
        <xdr:cNvSpPr/>
      </xdr:nvSpPr>
      <xdr:spPr>
        <a:xfrm>
          <a:off x="845128" y="4047658"/>
          <a:ext cx="441213" cy="44654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33</xdr:col>
      <xdr:colOff>86324</xdr:colOff>
      <xdr:row>26</xdr:row>
      <xdr:rowOff>49023</xdr:rowOff>
    </xdr:from>
    <xdr:to>
      <xdr:col>35</xdr:col>
      <xdr:colOff>143873</xdr:colOff>
      <xdr:row>28</xdr:row>
      <xdr:rowOff>133215</xdr:rowOff>
    </xdr:to>
    <xdr:sp macro="" textlink="">
      <xdr:nvSpPr>
        <xdr:cNvPr id="248" name="Oval 247">
          <a:extLst>
            <a:ext uri="{FF2B5EF4-FFF2-40B4-BE49-F238E27FC236}">
              <a16:creationId xmlns:a16="http://schemas.microsoft.com/office/drawing/2014/main" id="{00000000-0008-0000-0100-0000F8000000}"/>
            </a:ext>
          </a:extLst>
        </xdr:cNvPr>
        <xdr:cNvSpPr/>
      </xdr:nvSpPr>
      <xdr:spPr>
        <a:xfrm>
          <a:off x="2228450" y="4066841"/>
          <a:ext cx="441213" cy="44654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31</xdr:col>
      <xdr:colOff>4264</xdr:colOff>
      <xdr:row>26</xdr:row>
      <xdr:rowOff>20249</xdr:rowOff>
    </xdr:from>
    <xdr:to>
      <xdr:col>33</xdr:col>
      <xdr:colOff>61813</xdr:colOff>
      <xdr:row>28</xdr:row>
      <xdr:rowOff>104441</xdr:rowOff>
    </xdr:to>
    <xdr:sp macro="" textlink="">
      <xdr:nvSpPr>
        <xdr:cNvPr id="249" name="Oval 248">
          <a:extLst>
            <a:ext uri="{FF2B5EF4-FFF2-40B4-BE49-F238E27FC236}">
              <a16:creationId xmlns:a16="http://schemas.microsoft.com/office/drawing/2014/main" id="{00000000-0008-0000-0100-0000F9000000}"/>
            </a:ext>
          </a:extLst>
        </xdr:cNvPr>
        <xdr:cNvSpPr/>
      </xdr:nvSpPr>
      <xdr:spPr>
        <a:xfrm>
          <a:off x="1762726" y="4038067"/>
          <a:ext cx="441213" cy="44654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33</xdr:col>
      <xdr:colOff>66076</xdr:colOff>
      <xdr:row>30</xdr:row>
      <xdr:rowOff>140677</xdr:rowOff>
    </xdr:from>
    <xdr:to>
      <xdr:col>35</xdr:col>
      <xdr:colOff>123625</xdr:colOff>
      <xdr:row>33</xdr:row>
      <xdr:rowOff>43694</xdr:rowOff>
    </xdr:to>
    <xdr:sp macro="" textlink="">
      <xdr:nvSpPr>
        <xdr:cNvPr id="250" name="Oval 249">
          <a:extLst>
            <a:ext uri="{FF2B5EF4-FFF2-40B4-BE49-F238E27FC236}">
              <a16:creationId xmlns:a16="http://schemas.microsoft.com/office/drawing/2014/main" id="{00000000-0008-0000-0100-0000FA000000}"/>
            </a:ext>
          </a:extLst>
        </xdr:cNvPr>
        <xdr:cNvSpPr/>
      </xdr:nvSpPr>
      <xdr:spPr>
        <a:xfrm>
          <a:off x="2208202" y="4883194"/>
          <a:ext cx="441213" cy="44654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35</xdr:col>
      <xdr:colOff>165190</xdr:colOff>
      <xdr:row>26</xdr:row>
      <xdr:rowOff>47959</xdr:rowOff>
    </xdr:from>
    <xdr:to>
      <xdr:col>38</xdr:col>
      <xdr:colOff>30906</xdr:colOff>
      <xdr:row>28</xdr:row>
      <xdr:rowOff>132151</xdr:rowOff>
    </xdr:to>
    <xdr:sp macro="" textlink="">
      <xdr:nvSpPr>
        <xdr:cNvPr id="251" name="Oval 250">
          <a:extLst>
            <a:ext uri="{FF2B5EF4-FFF2-40B4-BE49-F238E27FC236}">
              <a16:creationId xmlns:a16="http://schemas.microsoft.com/office/drawing/2014/main" id="{00000000-0008-0000-0100-0000FB000000}"/>
            </a:ext>
          </a:extLst>
        </xdr:cNvPr>
        <xdr:cNvSpPr/>
      </xdr:nvSpPr>
      <xdr:spPr>
        <a:xfrm>
          <a:off x="2690980" y="4065777"/>
          <a:ext cx="441213" cy="44654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38</xdr:col>
      <xdr:colOff>67141</xdr:colOff>
      <xdr:row>26</xdr:row>
      <xdr:rowOff>29841</xdr:rowOff>
    </xdr:from>
    <xdr:to>
      <xdr:col>40</xdr:col>
      <xdr:colOff>124690</xdr:colOff>
      <xdr:row>28</xdr:row>
      <xdr:rowOff>114033</xdr:rowOff>
    </xdr:to>
    <xdr:sp macro="" textlink="">
      <xdr:nvSpPr>
        <xdr:cNvPr id="252" name="Oval 251">
          <a:extLst>
            <a:ext uri="{FF2B5EF4-FFF2-40B4-BE49-F238E27FC236}">
              <a16:creationId xmlns:a16="http://schemas.microsoft.com/office/drawing/2014/main" id="{00000000-0008-0000-0100-0000FC000000}"/>
            </a:ext>
          </a:extLst>
        </xdr:cNvPr>
        <xdr:cNvSpPr/>
      </xdr:nvSpPr>
      <xdr:spPr>
        <a:xfrm>
          <a:off x="3168428" y="4047659"/>
          <a:ext cx="441213" cy="44654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40</xdr:col>
      <xdr:colOff>118298</xdr:colOff>
      <xdr:row>26</xdr:row>
      <xdr:rowOff>80996</xdr:rowOff>
    </xdr:from>
    <xdr:to>
      <xdr:col>42</xdr:col>
      <xdr:colOff>175847</xdr:colOff>
      <xdr:row>28</xdr:row>
      <xdr:rowOff>165188</xdr:rowOff>
    </xdr:to>
    <xdr:sp macro="" textlink="">
      <xdr:nvSpPr>
        <xdr:cNvPr id="253" name="Oval 252">
          <a:extLst>
            <a:ext uri="{FF2B5EF4-FFF2-40B4-BE49-F238E27FC236}">
              <a16:creationId xmlns:a16="http://schemas.microsoft.com/office/drawing/2014/main" id="{00000000-0008-0000-0100-0000FD000000}"/>
            </a:ext>
          </a:extLst>
        </xdr:cNvPr>
        <xdr:cNvSpPr/>
      </xdr:nvSpPr>
      <xdr:spPr>
        <a:xfrm>
          <a:off x="3603249" y="4098814"/>
          <a:ext cx="441213" cy="44654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25</xdr:col>
      <xdr:colOff>4264</xdr:colOff>
      <xdr:row>28</xdr:row>
      <xdr:rowOff>52221</xdr:rowOff>
    </xdr:from>
    <xdr:to>
      <xdr:col>27</xdr:col>
      <xdr:colOff>61813</xdr:colOff>
      <xdr:row>30</xdr:row>
      <xdr:rowOff>136414</xdr:rowOff>
    </xdr:to>
    <xdr:sp macro="" textlink="">
      <xdr:nvSpPr>
        <xdr:cNvPr id="254" name="Oval 253">
          <a:extLst>
            <a:ext uri="{FF2B5EF4-FFF2-40B4-BE49-F238E27FC236}">
              <a16:creationId xmlns:a16="http://schemas.microsoft.com/office/drawing/2014/main" id="{00000000-0008-0000-0100-0000FE000000}"/>
            </a:ext>
          </a:extLst>
        </xdr:cNvPr>
        <xdr:cNvSpPr/>
      </xdr:nvSpPr>
      <xdr:spPr>
        <a:xfrm>
          <a:off x="611733" y="4432389"/>
          <a:ext cx="441213" cy="44654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27</xdr:col>
      <xdr:colOff>87391</xdr:colOff>
      <xdr:row>28</xdr:row>
      <xdr:rowOff>87389</xdr:rowOff>
    </xdr:from>
    <xdr:to>
      <xdr:col>29</xdr:col>
      <xdr:colOff>144940</xdr:colOff>
      <xdr:row>30</xdr:row>
      <xdr:rowOff>171582</xdr:rowOff>
    </xdr:to>
    <xdr:sp macro="" textlink="">
      <xdr:nvSpPr>
        <xdr:cNvPr id="255" name="Oval 254">
          <a:extLst>
            <a:ext uri="{FF2B5EF4-FFF2-40B4-BE49-F238E27FC236}">
              <a16:creationId xmlns:a16="http://schemas.microsoft.com/office/drawing/2014/main" id="{00000000-0008-0000-0100-0000FF000000}"/>
            </a:ext>
          </a:extLst>
        </xdr:cNvPr>
        <xdr:cNvSpPr/>
      </xdr:nvSpPr>
      <xdr:spPr>
        <a:xfrm>
          <a:off x="1078524" y="4467557"/>
          <a:ext cx="441213" cy="44654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32</xdr:col>
      <xdr:colOff>47960</xdr:colOff>
      <xdr:row>28</xdr:row>
      <xdr:rowOff>106573</xdr:rowOff>
    </xdr:from>
    <xdr:to>
      <xdr:col>34</xdr:col>
      <xdr:colOff>105509</xdr:colOff>
      <xdr:row>31</xdr:row>
      <xdr:rowOff>9591</xdr:rowOff>
    </xdr:to>
    <xdr:sp macro="" textlink="">
      <xdr:nvSpPr>
        <xdr:cNvPr id="256" name="Oval 255">
          <a:extLst>
            <a:ext uri="{FF2B5EF4-FFF2-40B4-BE49-F238E27FC236}">
              <a16:creationId xmlns:a16="http://schemas.microsoft.com/office/drawing/2014/main" id="{00000000-0008-0000-0100-000000010000}"/>
            </a:ext>
          </a:extLst>
        </xdr:cNvPr>
        <xdr:cNvSpPr/>
      </xdr:nvSpPr>
      <xdr:spPr>
        <a:xfrm>
          <a:off x="1998254" y="4486741"/>
          <a:ext cx="441213" cy="44654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34</xdr:col>
      <xdr:colOff>120431</xdr:colOff>
      <xdr:row>28</xdr:row>
      <xdr:rowOff>93783</xdr:rowOff>
    </xdr:from>
    <xdr:to>
      <xdr:col>36</xdr:col>
      <xdr:colOff>177980</xdr:colOff>
      <xdr:row>30</xdr:row>
      <xdr:rowOff>177976</xdr:rowOff>
    </xdr:to>
    <xdr:sp macro="" textlink="">
      <xdr:nvSpPr>
        <xdr:cNvPr id="257" name="Oval 256">
          <a:extLst>
            <a:ext uri="{FF2B5EF4-FFF2-40B4-BE49-F238E27FC236}">
              <a16:creationId xmlns:a16="http://schemas.microsoft.com/office/drawing/2014/main" id="{00000000-0008-0000-0100-000001010000}"/>
            </a:ext>
          </a:extLst>
        </xdr:cNvPr>
        <xdr:cNvSpPr/>
      </xdr:nvSpPr>
      <xdr:spPr>
        <a:xfrm>
          <a:off x="2454389" y="4473951"/>
          <a:ext cx="441213" cy="44654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37</xdr:col>
      <xdr:colOff>38367</xdr:colOff>
      <xdr:row>28</xdr:row>
      <xdr:rowOff>59680</xdr:rowOff>
    </xdr:from>
    <xdr:to>
      <xdr:col>39</xdr:col>
      <xdr:colOff>95916</xdr:colOff>
      <xdr:row>30</xdr:row>
      <xdr:rowOff>143873</xdr:rowOff>
    </xdr:to>
    <xdr:sp macro="" textlink="">
      <xdr:nvSpPr>
        <xdr:cNvPr id="258" name="Oval 257">
          <a:extLst>
            <a:ext uri="{FF2B5EF4-FFF2-40B4-BE49-F238E27FC236}">
              <a16:creationId xmlns:a16="http://schemas.microsoft.com/office/drawing/2014/main" id="{00000000-0008-0000-0100-000002010000}"/>
            </a:ext>
          </a:extLst>
        </xdr:cNvPr>
        <xdr:cNvSpPr/>
      </xdr:nvSpPr>
      <xdr:spPr>
        <a:xfrm>
          <a:off x="2947822" y="4439848"/>
          <a:ext cx="441213" cy="44654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25</xdr:col>
      <xdr:colOff>184370</xdr:colOff>
      <xdr:row>30</xdr:row>
      <xdr:rowOff>99114</xdr:rowOff>
    </xdr:from>
    <xdr:to>
      <xdr:col>28</xdr:col>
      <xdr:colOff>50087</xdr:colOff>
      <xdr:row>33</xdr:row>
      <xdr:rowOff>2131</xdr:rowOff>
    </xdr:to>
    <xdr:sp macro="" textlink="">
      <xdr:nvSpPr>
        <xdr:cNvPr id="259" name="Oval 258">
          <a:extLst>
            <a:ext uri="{FF2B5EF4-FFF2-40B4-BE49-F238E27FC236}">
              <a16:creationId xmlns:a16="http://schemas.microsoft.com/office/drawing/2014/main" id="{00000000-0008-0000-0100-000003010000}"/>
            </a:ext>
          </a:extLst>
        </xdr:cNvPr>
        <xdr:cNvSpPr/>
      </xdr:nvSpPr>
      <xdr:spPr>
        <a:xfrm>
          <a:off x="791839" y="4841631"/>
          <a:ext cx="441213" cy="44654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28</xdr:col>
      <xdr:colOff>93784</xdr:colOff>
      <xdr:row>30</xdr:row>
      <xdr:rowOff>125756</xdr:rowOff>
    </xdr:from>
    <xdr:to>
      <xdr:col>30</xdr:col>
      <xdr:colOff>151333</xdr:colOff>
      <xdr:row>33</xdr:row>
      <xdr:rowOff>28773</xdr:rowOff>
    </xdr:to>
    <xdr:sp macro="" textlink="">
      <xdr:nvSpPr>
        <xdr:cNvPr id="260" name="Oval 259">
          <a:extLst>
            <a:ext uri="{FF2B5EF4-FFF2-40B4-BE49-F238E27FC236}">
              <a16:creationId xmlns:a16="http://schemas.microsoft.com/office/drawing/2014/main" id="{00000000-0008-0000-0100-000004010000}"/>
            </a:ext>
          </a:extLst>
        </xdr:cNvPr>
        <xdr:cNvSpPr/>
      </xdr:nvSpPr>
      <xdr:spPr>
        <a:xfrm>
          <a:off x="1276749" y="4868273"/>
          <a:ext cx="441213" cy="44654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29</xdr:col>
      <xdr:colOff>144939</xdr:colOff>
      <xdr:row>32</xdr:row>
      <xdr:rowOff>166252</xdr:rowOff>
    </xdr:from>
    <xdr:to>
      <xdr:col>32</xdr:col>
      <xdr:colOff>10655</xdr:colOff>
      <xdr:row>35</xdr:row>
      <xdr:rowOff>69269</xdr:rowOff>
    </xdr:to>
    <xdr:sp macro="" textlink="">
      <xdr:nvSpPr>
        <xdr:cNvPr id="261" name="Oval 260">
          <a:extLst>
            <a:ext uri="{FF2B5EF4-FFF2-40B4-BE49-F238E27FC236}">
              <a16:creationId xmlns:a16="http://schemas.microsoft.com/office/drawing/2014/main" id="{00000000-0008-0000-0100-000005010000}"/>
            </a:ext>
          </a:extLst>
        </xdr:cNvPr>
        <xdr:cNvSpPr/>
      </xdr:nvSpPr>
      <xdr:spPr>
        <a:xfrm>
          <a:off x="1519736" y="5271119"/>
          <a:ext cx="441213" cy="44654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29</xdr:col>
      <xdr:colOff>169451</xdr:colOff>
      <xdr:row>28</xdr:row>
      <xdr:rowOff>73533</xdr:rowOff>
    </xdr:from>
    <xdr:to>
      <xdr:col>32</xdr:col>
      <xdr:colOff>35167</xdr:colOff>
      <xdr:row>30</xdr:row>
      <xdr:rowOff>157726</xdr:rowOff>
    </xdr:to>
    <xdr:sp macro="" textlink="">
      <xdr:nvSpPr>
        <xdr:cNvPr id="262" name="Oval 261">
          <a:extLst>
            <a:ext uri="{FF2B5EF4-FFF2-40B4-BE49-F238E27FC236}">
              <a16:creationId xmlns:a16="http://schemas.microsoft.com/office/drawing/2014/main" id="{00000000-0008-0000-0100-000006010000}"/>
            </a:ext>
          </a:extLst>
        </xdr:cNvPr>
        <xdr:cNvSpPr/>
      </xdr:nvSpPr>
      <xdr:spPr>
        <a:xfrm>
          <a:off x="1544248" y="4453701"/>
          <a:ext cx="441213" cy="44654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36</xdr:col>
      <xdr:colOff>2132</xdr:colOff>
      <xdr:row>30</xdr:row>
      <xdr:rowOff>87391</xdr:rowOff>
    </xdr:from>
    <xdr:to>
      <xdr:col>38</xdr:col>
      <xdr:colOff>59680</xdr:colOff>
      <xdr:row>32</xdr:row>
      <xdr:rowOff>171583</xdr:rowOff>
    </xdr:to>
    <xdr:sp macro="" textlink="">
      <xdr:nvSpPr>
        <xdr:cNvPr id="263" name="Oval 262">
          <a:extLst>
            <a:ext uri="{FF2B5EF4-FFF2-40B4-BE49-F238E27FC236}">
              <a16:creationId xmlns:a16="http://schemas.microsoft.com/office/drawing/2014/main" id="{00000000-0008-0000-0100-000007010000}"/>
            </a:ext>
          </a:extLst>
        </xdr:cNvPr>
        <xdr:cNvSpPr/>
      </xdr:nvSpPr>
      <xdr:spPr>
        <a:xfrm>
          <a:off x="2719754" y="4829908"/>
          <a:ext cx="441213" cy="44654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38</xdr:col>
      <xdr:colOff>63943</xdr:colOff>
      <xdr:row>30</xdr:row>
      <xdr:rowOff>149202</xdr:rowOff>
    </xdr:from>
    <xdr:to>
      <xdr:col>40</xdr:col>
      <xdr:colOff>121492</xdr:colOff>
      <xdr:row>33</xdr:row>
      <xdr:rowOff>52219</xdr:rowOff>
    </xdr:to>
    <xdr:sp macro="" textlink="">
      <xdr:nvSpPr>
        <xdr:cNvPr id="264" name="Oval 263">
          <a:extLst>
            <a:ext uri="{FF2B5EF4-FFF2-40B4-BE49-F238E27FC236}">
              <a16:creationId xmlns:a16="http://schemas.microsoft.com/office/drawing/2014/main" id="{00000000-0008-0000-0100-000008010000}"/>
            </a:ext>
          </a:extLst>
        </xdr:cNvPr>
        <xdr:cNvSpPr/>
      </xdr:nvSpPr>
      <xdr:spPr>
        <a:xfrm>
          <a:off x="3165230" y="4891719"/>
          <a:ext cx="441213" cy="44654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39</xdr:col>
      <xdr:colOff>93785</xdr:colOff>
      <xdr:row>28</xdr:row>
      <xdr:rowOff>120426</xdr:rowOff>
    </xdr:from>
    <xdr:to>
      <xdr:col>41</xdr:col>
      <xdr:colOff>151334</xdr:colOff>
      <xdr:row>31</xdr:row>
      <xdr:rowOff>23444</xdr:rowOff>
    </xdr:to>
    <xdr:sp macro="" textlink="">
      <xdr:nvSpPr>
        <xdr:cNvPr id="265" name="Oval 264">
          <a:extLst>
            <a:ext uri="{FF2B5EF4-FFF2-40B4-BE49-F238E27FC236}">
              <a16:creationId xmlns:a16="http://schemas.microsoft.com/office/drawing/2014/main" id="{00000000-0008-0000-0100-000009010000}"/>
            </a:ext>
          </a:extLst>
        </xdr:cNvPr>
        <xdr:cNvSpPr/>
      </xdr:nvSpPr>
      <xdr:spPr>
        <a:xfrm>
          <a:off x="3386904" y="4500594"/>
          <a:ext cx="441213" cy="44654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25</xdr:col>
      <xdr:colOff>17052</xdr:colOff>
      <xdr:row>32</xdr:row>
      <xdr:rowOff>155597</xdr:rowOff>
    </xdr:from>
    <xdr:to>
      <xdr:col>27</xdr:col>
      <xdr:colOff>74601</xdr:colOff>
      <xdr:row>35</xdr:row>
      <xdr:rowOff>58614</xdr:rowOff>
    </xdr:to>
    <xdr:sp macro="" textlink="">
      <xdr:nvSpPr>
        <xdr:cNvPr id="266" name="Oval 265">
          <a:extLst>
            <a:ext uri="{FF2B5EF4-FFF2-40B4-BE49-F238E27FC236}">
              <a16:creationId xmlns:a16="http://schemas.microsoft.com/office/drawing/2014/main" id="{00000000-0008-0000-0100-00000A010000}"/>
            </a:ext>
          </a:extLst>
        </xdr:cNvPr>
        <xdr:cNvSpPr/>
      </xdr:nvSpPr>
      <xdr:spPr>
        <a:xfrm>
          <a:off x="624521" y="5260464"/>
          <a:ext cx="441213" cy="44654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27</xdr:col>
      <xdr:colOff>61931</xdr:colOff>
      <xdr:row>32</xdr:row>
      <xdr:rowOff>172587</xdr:rowOff>
    </xdr:from>
    <xdr:to>
      <xdr:col>29</xdr:col>
      <xdr:colOff>119480</xdr:colOff>
      <xdr:row>35</xdr:row>
      <xdr:rowOff>75604</xdr:rowOff>
    </xdr:to>
    <xdr:sp macro="" textlink="">
      <xdr:nvSpPr>
        <xdr:cNvPr id="267" name="Oval 266">
          <a:extLst>
            <a:ext uri="{FF2B5EF4-FFF2-40B4-BE49-F238E27FC236}">
              <a16:creationId xmlns:a16="http://schemas.microsoft.com/office/drawing/2014/main" id="{00000000-0008-0000-0100-00000B010000}"/>
            </a:ext>
          </a:extLst>
        </xdr:cNvPr>
        <xdr:cNvSpPr/>
      </xdr:nvSpPr>
      <xdr:spPr>
        <a:xfrm>
          <a:off x="7529531" y="6023054"/>
          <a:ext cx="438549" cy="466050"/>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32</xdr:col>
      <xdr:colOff>12788</xdr:colOff>
      <xdr:row>33</xdr:row>
      <xdr:rowOff>18118</xdr:rowOff>
    </xdr:from>
    <xdr:to>
      <xdr:col>34</xdr:col>
      <xdr:colOff>70337</xdr:colOff>
      <xdr:row>35</xdr:row>
      <xdr:rowOff>102310</xdr:rowOff>
    </xdr:to>
    <xdr:sp macro="" textlink="">
      <xdr:nvSpPr>
        <xdr:cNvPr id="268" name="Oval 267">
          <a:extLst>
            <a:ext uri="{FF2B5EF4-FFF2-40B4-BE49-F238E27FC236}">
              <a16:creationId xmlns:a16="http://schemas.microsoft.com/office/drawing/2014/main" id="{00000000-0008-0000-0100-00000C010000}"/>
            </a:ext>
          </a:extLst>
        </xdr:cNvPr>
        <xdr:cNvSpPr/>
      </xdr:nvSpPr>
      <xdr:spPr>
        <a:xfrm>
          <a:off x="1963082" y="5304160"/>
          <a:ext cx="441213" cy="44654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30</xdr:col>
      <xdr:colOff>181175</xdr:colOff>
      <xdr:row>30</xdr:row>
      <xdr:rowOff>122560</xdr:rowOff>
    </xdr:from>
    <xdr:to>
      <xdr:col>33</xdr:col>
      <xdr:colOff>46891</xdr:colOff>
      <xdr:row>33</xdr:row>
      <xdr:rowOff>25577</xdr:rowOff>
    </xdr:to>
    <xdr:sp macro="" textlink="">
      <xdr:nvSpPr>
        <xdr:cNvPr id="269" name="Oval 268">
          <a:extLst>
            <a:ext uri="{FF2B5EF4-FFF2-40B4-BE49-F238E27FC236}">
              <a16:creationId xmlns:a16="http://schemas.microsoft.com/office/drawing/2014/main" id="{00000000-0008-0000-0100-00000D010000}"/>
            </a:ext>
          </a:extLst>
        </xdr:cNvPr>
        <xdr:cNvSpPr/>
      </xdr:nvSpPr>
      <xdr:spPr>
        <a:xfrm>
          <a:off x="7630658" y="4865077"/>
          <a:ext cx="441212" cy="44654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34</xdr:col>
      <xdr:colOff>93785</xdr:colOff>
      <xdr:row>32</xdr:row>
      <xdr:rowOff>157727</xdr:rowOff>
    </xdr:from>
    <xdr:to>
      <xdr:col>36</xdr:col>
      <xdr:colOff>151334</xdr:colOff>
      <xdr:row>35</xdr:row>
      <xdr:rowOff>60744</xdr:rowOff>
    </xdr:to>
    <xdr:sp macro="" textlink="">
      <xdr:nvSpPr>
        <xdr:cNvPr id="270" name="Oval 269">
          <a:extLst>
            <a:ext uri="{FF2B5EF4-FFF2-40B4-BE49-F238E27FC236}">
              <a16:creationId xmlns:a16="http://schemas.microsoft.com/office/drawing/2014/main" id="{00000000-0008-0000-0100-00000E010000}"/>
            </a:ext>
          </a:extLst>
        </xdr:cNvPr>
        <xdr:cNvSpPr/>
      </xdr:nvSpPr>
      <xdr:spPr>
        <a:xfrm>
          <a:off x="2427743" y="5262594"/>
          <a:ext cx="441213" cy="44654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40</xdr:col>
      <xdr:colOff>123626</xdr:colOff>
      <xdr:row>30</xdr:row>
      <xdr:rowOff>144940</xdr:rowOff>
    </xdr:from>
    <xdr:to>
      <xdr:col>42</xdr:col>
      <xdr:colOff>181175</xdr:colOff>
      <xdr:row>33</xdr:row>
      <xdr:rowOff>47957</xdr:rowOff>
    </xdr:to>
    <xdr:sp macro="" textlink="">
      <xdr:nvSpPr>
        <xdr:cNvPr id="271" name="Oval 270">
          <a:extLst>
            <a:ext uri="{FF2B5EF4-FFF2-40B4-BE49-F238E27FC236}">
              <a16:creationId xmlns:a16="http://schemas.microsoft.com/office/drawing/2014/main" id="{00000000-0008-0000-0100-00000F010000}"/>
            </a:ext>
          </a:extLst>
        </xdr:cNvPr>
        <xdr:cNvSpPr/>
      </xdr:nvSpPr>
      <xdr:spPr>
        <a:xfrm>
          <a:off x="3608577" y="4887457"/>
          <a:ext cx="441213" cy="44654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35</xdr:col>
      <xdr:colOff>174780</xdr:colOff>
      <xdr:row>35</xdr:row>
      <xdr:rowOff>4264</xdr:rowOff>
    </xdr:from>
    <xdr:to>
      <xdr:col>38</xdr:col>
      <xdr:colOff>40496</xdr:colOff>
      <xdr:row>37</xdr:row>
      <xdr:rowOff>88457</xdr:rowOff>
    </xdr:to>
    <xdr:sp macro="" textlink="">
      <xdr:nvSpPr>
        <xdr:cNvPr id="272" name="Oval 271">
          <a:extLst>
            <a:ext uri="{FF2B5EF4-FFF2-40B4-BE49-F238E27FC236}">
              <a16:creationId xmlns:a16="http://schemas.microsoft.com/office/drawing/2014/main" id="{00000000-0008-0000-0100-000010010000}"/>
            </a:ext>
          </a:extLst>
        </xdr:cNvPr>
        <xdr:cNvSpPr/>
      </xdr:nvSpPr>
      <xdr:spPr>
        <a:xfrm>
          <a:off x="2700570" y="5652656"/>
          <a:ext cx="441213" cy="44654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26</xdr:col>
      <xdr:colOff>23447</xdr:colOff>
      <xdr:row>35</xdr:row>
      <xdr:rowOff>12787</xdr:rowOff>
    </xdr:from>
    <xdr:to>
      <xdr:col>28</xdr:col>
      <xdr:colOff>80996</xdr:colOff>
      <xdr:row>37</xdr:row>
      <xdr:rowOff>96980</xdr:rowOff>
    </xdr:to>
    <xdr:sp macro="" textlink="">
      <xdr:nvSpPr>
        <xdr:cNvPr id="273" name="Oval 272">
          <a:extLst>
            <a:ext uri="{FF2B5EF4-FFF2-40B4-BE49-F238E27FC236}">
              <a16:creationId xmlns:a16="http://schemas.microsoft.com/office/drawing/2014/main" id="{00000000-0008-0000-0100-000011010000}"/>
            </a:ext>
          </a:extLst>
        </xdr:cNvPr>
        <xdr:cNvSpPr/>
      </xdr:nvSpPr>
      <xdr:spPr>
        <a:xfrm>
          <a:off x="822748" y="5661179"/>
          <a:ext cx="441213" cy="44654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28</xdr:col>
      <xdr:colOff>143875</xdr:colOff>
      <xdr:row>35</xdr:row>
      <xdr:rowOff>26642</xdr:rowOff>
    </xdr:from>
    <xdr:to>
      <xdr:col>31</xdr:col>
      <xdr:colOff>9591</xdr:colOff>
      <xdr:row>37</xdr:row>
      <xdr:rowOff>110835</xdr:rowOff>
    </xdr:to>
    <xdr:sp macro="" textlink="">
      <xdr:nvSpPr>
        <xdr:cNvPr id="274" name="Oval 273">
          <a:extLst>
            <a:ext uri="{FF2B5EF4-FFF2-40B4-BE49-F238E27FC236}">
              <a16:creationId xmlns:a16="http://schemas.microsoft.com/office/drawing/2014/main" id="{00000000-0008-0000-0100-000012010000}"/>
            </a:ext>
          </a:extLst>
        </xdr:cNvPr>
        <xdr:cNvSpPr/>
      </xdr:nvSpPr>
      <xdr:spPr>
        <a:xfrm>
          <a:off x="1326840" y="5675034"/>
          <a:ext cx="441213" cy="44654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32</xdr:col>
      <xdr:colOff>67142</xdr:colOff>
      <xdr:row>37</xdr:row>
      <xdr:rowOff>72470</xdr:rowOff>
    </xdr:from>
    <xdr:to>
      <xdr:col>34</xdr:col>
      <xdr:colOff>124691</xdr:colOff>
      <xdr:row>39</xdr:row>
      <xdr:rowOff>156662</xdr:rowOff>
    </xdr:to>
    <xdr:sp macro="" textlink="">
      <xdr:nvSpPr>
        <xdr:cNvPr id="275" name="Oval 274">
          <a:extLst>
            <a:ext uri="{FF2B5EF4-FFF2-40B4-BE49-F238E27FC236}">
              <a16:creationId xmlns:a16="http://schemas.microsoft.com/office/drawing/2014/main" id="{00000000-0008-0000-0100-000013010000}"/>
            </a:ext>
          </a:extLst>
        </xdr:cNvPr>
        <xdr:cNvSpPr/>
      </xdr:nvSpPr>
      <xdr:spPr>
        <a:xfrm>
          <a:off x="2017436" y="6083211"/>
          <a:ext cx="441213" cy="44654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33</xdr:col>
      <xdr:colOff>70339</xdr:colOff>
      <xdr:row>35</xdr:row>
      <xdr:rowOff>22378</xdr:rowOff>
    </xdr:from>
    <xdr:to>
      <xdr:col>35</xdr:col>
      <xdr:colOff>127888</xdr:colOff>
      <xdr:row>37</xdr:row>
      <xdr:rowOff>106571</xdr:rowOff>
    </xdr:to>
    <xdr:sp macro="" textlink="">
      <xdr:nvSpPr>
        <xdr:cNvPr id="276" name="Oval 275">
          <a:extLst>
            <a:ext uri="{FF2B5EF4-FFF2-40B4-BE49-F238E27FC236}">
              <a16:creationId xmlns:a16="http://schemas.microsoft.com/office/drawing/2014/main" id="{00000000-0008-0000-0100-000014010000}"/>
            </a:ext>
          </a:extLst>
        </xdr:cNvPr>
        <xdr:cNvSpPr/>
      </xdr:nvSpPr>
      <xdr:spPr>
        <a:xfrm>
          <a:off x="2212465" y="5670770"/>
          <a:ext cx="441213" cy="44654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36</xdr:col>
      <xdr:colOff>164124</xdr:colOff>
      <xdr:row>32</xdr:row>
      <xdr:rowOff>132149</xdr:rowOff>
    </xdr:from>
    <xdr:to>
      <xdr:col>39</xdr:col>
      <xdr:colOff>29840</xdr:colOff>
      <xdr:row>35</xdr:row>
      <xdr:rowOff>35166</xdr:rowOff>
    </xdr:to>
    <xdr:sp macro="" textlink="">
      <xdr:nvSpPr>
        <xdr:cNvPr id="277" name="Oval 276">
          <a:extLst>
            <a:ext uri="{FF2B5EF4-FFF2-40B4-BE49-F238E27FC236}">
              <a16:creationId xmlns:a16="http://schemas.microsoft.com/office/drawing/2014/main" id="{00000000-0008-0000-0100-000015010000}"/>
            </a:ext>
          </a:extLst>
        </xdr:cNvPr>
        <xdr:cNvSpPr/>
      </xdr:nvSpPr>
      <xdr:spPr>
        <a:xfrm>
          <a:off x="2881746" y="5237016"/>
          <a:ext cx="441213" cy="44654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24</xdr:col>
      <xdr:colOff>603205</xdr:colOff>
      <xdr:row>37</xdr:row>
      <xdr:rowOff>54353</xdr:rowOff>
    </xdr:from>
    <xdr:to>
      <xdr:col>27</xdr:col>
      <xdr:colOff>53285</xdr:colOff>
      <xdr:row>39</xdr:row>
      <xdr:rowOff>138545</xdr:rowOff>
    </xdr:to>
    <xdr:sp macro="" textlink="">
      <xdr:nvSpPr>
        <xdr:cNvPr id="278" name="Oval 277">
          <a:extLst>
            <a:ext uri="{FF2B5EF4-FFF2-40B4-BE49-F238E27FC236}">
              <a16:creationId xmlns:a16="http://schemas.microsoft.com/office/drawing/2014/main" id="{00000000-0008-0000-0100-000016010000}"/>
            </a:ext>
          </a:extLst>
        </xdr:cNvPr>
        <xdr:cNvSpPr/>
      </xdr:nvSpPr>
      <xdr:spPr>
        <a:xfrm>
          <a:off x="603205" y="6065094"/>
          <a:ext cx="441213" cy="44654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27</xdr:col>
      <xdr:colOff>75667</xdr:colOff>
      <xdr:row>37</xdr:row>
      <xdr:rowOff>33036</xdr:rowOff>
    </xdr:from>
    <xdr:to>
      <xdr:col>29</xdr:col>
      <xdr:colOff>133216</xdr:colOff>
      <xdr:row>39</xdr:row>
      <xdr:rowOff>117228</xdr:rowOff>
    </xdr:to>
    <xdr:sp macro="" textlink="">
      <xdr:nvSpPr>
        <xdr:cNvPr id="279" name="Oval 278">
          <a:extLst>
            <a:ext uri="{FF2B5EF4-FFF2-40B4-BE49-F238E27FC236}">
              <a16:creationId xmlns:a16="http://schemas.microsoft.com/office/drawing/2014/main" id="{00000000-0008-0000-0100-000017010000}"/>
            </a:ext>
          </a:extLst>
        </xdr:cNvPr>
        <xdr:cNvSpPr/>
      </xdr:nvSpPr>
      <xdr:spPr>
        <a:xfrm>
          <a:off x="1066800" y="6043777"/>
          <a:ext cx="441213" cy="44654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38</xdr:col>
      <xdr:colOff>30908</xdr:colOff>
      <xdr:row>39</xdr:row>
      <xdr:rowOff>105505</xdr:rowOff>
    </xdr:from>
    <xdr:to>
      <xdr:col>40</xdr:col>
      <xdr:colOff>88457</xdr:colOff>
      <xdr:row>41</xdr:row>
      <xdr:rowOff>189697</xdr:rowOff>
    </xdr:to>
    <xdr:sp macro="" textlink="">
      <xdr:nvSpPr>
        <xdr:cNvPr id="280" name="Oval 279">
          <a:extLst>
            <a:ext uri="{FF2B5EF4-FFF2-40B4-BE49-F238E27FC236}">
              <a16:creationId xmlns:a16="http://schemas.microsoft.com/office/drawing/2014/main" id="{00000000-0008-0000-0100-000018010000}"/>
            </a:ext>
          </a:extLst>
        </xdr:cNvPr>
        <xdr:cNvSpPr/>
      </xdr:nvSpPr>
      <xdr:spPr>
        <a:xfrm>
          <a:off x="3132195" y="6478596"/>
          <a:ext cx="441213" cy="44654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31</xdr:col>
      <xdr:colOff>7460</xdr:colOff>
      <xdr:row>35</xdr:row>
      <xdr:rowOff>44759</xdr:rowOff>
    </xdr:from>
    <xdr:to>
      <xdr:col>33</xdr:col>
      <xdr:colOff>65009</xdr:colOff>
      <xdr:row>37</xdr:row>
      <xdr:rowOff>128952</xdr:rowOff>
    </xdr:to>
    <xdr:sp macro="" textlink="">
      <xdr:nvSpPr>
        <xdr:cNvPr id="281" name="Oval 280">
          <a:extLst>
            <a:ext uri="{FF2B5EF4-FFF2-40B4-BE49-F238E27FC236}">
              <a16:creationId xmlns:a16="http://schemas.microsoft.com/office/drawing/2014/main" id="{00000000-0008-0000-0100-000019010000}"/>
            </a:ext>
          </a:extLst>
        </xdr:cNvPr>
        <xdr:cNvSpPr/>
      </xdr:nvSpPr>
      <xdr:spPr>
        <a:xfrm>
          <a:off x="1765922" y="5693151"/>
          <a:ext cx="441213" cy="44654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34</xdr:col>
      <xdr:colOff>139640</xdr:colOff>
      <xdr:row>37</xdr:row>
      <xdr:rowOff>41383</xdr:rowOff>
    </xdr:from>
    <xdr:to>
      <xdr:col>37</xdr:col>
      <xdr:colOff>5356</xdr:colOff>
      <xdr:row>39</xdr:row>
      <xdr:rowOff>125575</xdr:rowOff>
    </xdr:to>
    <xdr:sp macro="" textlink="">
      <xdr:nvSpPr>
        <xdr:cNvPr id="282" name="Oval 281">
          <a:extLst>
            <a:ext uri="{FF2B5EF4-FFF2-40B4-BE49-F238E27FC236}">
              <a16:creationId xmlns:a16="http://schemas.microsoft.com/office/drawing/2014/main" id="{00000000-0008-0000-0100-00001A010000}"/>
            </a:ext>
          </a:extLst>
        </xdr:cNvPr>
        <xdr:cNvSpPr/>
      </xdr:nvSpPr>
      <xdr:spPr>
        <a:xfrm>
          <a:off x="8940740" y="6818950"/>
          <a:ext cx="437216" cy="448258"/>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38</xdr:col>
      <xdr:colOff>45826</xdr:colOff>
      <xdr:row>35</xdr:row>
      <xdr:rowOff>29839</xdr:rowOff>
    </xdr:from>
    <xdr:to>
      <xdr:col>40</xdr:col>
      <xdr:colOff>103375</xdr:colOff>
      <xdr:row>37</xdr:row>
      <xdr:rowOff>114032</xdr:rowOff>
    </xdr:to>
    <xdr:sp macro="" textlink="">
      <xdr:nvSpPr>
        <xdr:cNvPr id="283" name="Oval 282">
          <a:extLst>
            <a:ext uri="{FF2B5EF4-FFF2-40B4-BE49-F238E27FC236}">
              <a16:creationId xmlns:a16="http://schemas.microsoft.com/office/drawing/2014/main" id="{00000000-0008-0000-0100-00001B010000}"/>
            </a:ext>
          </a:extLst>
        </xdr:cNvPr>
        <xdr:cNvSpPr/>
      </xdr:nvSpPr>
      <xdr:spPr>
        <a:xfrm>
          <a:off x="3147113" y="5678231"/>
          <a:ext cx="441213" cy="44654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39</xdr:col>
      <xdr:colOff>80996</xdr:colOff>
      <xdr:row>33</xdr:row>
      <xdr:rowOff>1064</xdr:rowOff>
    </xdr:from>
    <xdr:to>
      <xdr:col>41</xdr:col>
      <xdr:colOff>138545</xdr:colOff>
      <xdr:row>35</xdr:row>
      <xdr:rowOff>85256</xdr:rowOff>
    </xdr:to>
    <xdr:sp macro="" textlink="">
      <xdr:nvSpPr>
        <xdr:cNvPr id="284" name="Oval 283">
          <a:extLst>
            <a:ext uri="{FF2B5EF4-FFF2-40B4-BE49-F238E27FC236}">
              <a16:creationId xmlns:a16="http://schemas.microsoft.com/office/drawing/2014/main" id="{00000000-0008-0000-0100-00001C010000}"/>
            </a:ext>
          </a:extLst>
        </xdr:cNvPr>
        <xdr:cNvSpPr/>
      </xdr:nvSpPr>
      <xdr:spPr>
        <a:xfrm>
          <a:off x="3374115" y="5287106"/>
          <a:ext cx="441213" cy="44654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26</xdr:col>
      <xdr:colOff>30906</xdr:colOff>
      <xdr:row>39</xdr:row>
      <xdr:rowOff>78861</xdr:rowOff>
    </xdr:from>
    <xdr:to>
      <xdr:col>28</xdr:col>
      <xdr:colOff>88455</xdr:colOff>
      <xdr:row>41</xdr:row>
      <xdr:rowOff>163053</xdr:rowOff>
    </xdr:to>
    <xdr:sp macro="" textlink="">
      <xdr:nvSpPr>
        <xdr:cNvPr id="285" name="Oval 284">
          <a:extLst>
            <a:ext uri="{FF2B5EF4-FFF2-40B4-BE49-F238E27FC236}">
              <a16:creationId xmlns:a16="http://schemas.microsoft.com/office/drawing/2014/main" id="{00000000-0008-0000-0100-00001D010000}"/>
            </a:ext>
          </a:extLst>
        </xdr:cNvPr>
        <xdr:cNvSpPr/>
      </xdr:nvSpPr>
      <xdr:spPr>
        <a:xfrm>
          <a:off x="830207" y="6451952"/>
          <a:ext cx="441213" cy="44654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31</xdr:col>
      <xdr:colOff>12788</xdr:colOff>
      <xdr:row>39</xdr:row>
      <xdr:rowOff>98043</xdr:rowOff>
    </xdr:from>
    <xdr:to>
      <xdr:col>33</xdr:col>
      <xdr:colOff>70337</xdr:colOff>
      <xdr:row>41</xdr:row>
      <xdr:rowOff>182235</xdr:rowOff>
    </xdr:to>
    <xdr:sp macro="" textlink="">
      <xdr:nvSpPr>
        <xdr:cNvPr id="286" name="Oval 285">
          <a:extLst>
            <a:ext uri="{FF2B5EF4-FFF2-40B4-BE49-F238E27FC236}">
              <a16:creationId xmlns:a16="http://schemas.microsoft.com/office/drawing/2014/main" id="{00000000-0008-0000-0100-00001E010000}"/>
            </a:ext>
          </a:extLst>
        </xdr:cNvPr>
        <xdr:cNvSpPr/>
      </xdr:nvSpPr>
      <xdr:spPr>
        <a:xfrm>
          <a:off x="1771250" y="6471134"/>
          <a:ext cx="441213" cy="44654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35</xdr:col>
      <xdr:colOff>138547</xdr:colOff>
      <xdr:row>39</xdr:row>
      <xdr:rowOff>106572</xdr:rowOff>
    </xdr:from>
    <xdr:to>
      <xdr:col>38</xdr:col>
      <xdr:colOff>4263</xdr:colOff>
      <xdr:row>41</xdr:row>
      <xdr:rowOff>190764</xdr:rowOff>
    </xdr:to>
    <xdr:sp macro="" textlink="">
      <xdr:nvSpPr>
        <xdr:cNvPr id="287" name="Oval 286">
          <a:extLst>
            <a:ext uri="{FF2B5EF4-FFF2-40B4-BE49-F238E27FC236}">
              <a16:creationId xmlns:a16="http://schemas.microsoft.com/office/drawing/2014/main" id="{00000000-0008-0000-0100-00001F010000}"/>
            </a:ext>
          </a:extLst>
        </xdr:cNvPr>
        <xdr:cNvSpPr/>
      </xdr:nvSpPr>
      <xdr:spPr>
        <a:xfrm>
          <a:off x="2664337" y="6479663"/>
          <a:ext cx="441213" cy="44654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29</xdr:col>
      <xdr:colOff>157729</xdr:colOff>
      <xdr:row>37</xdr:row>
      <xdr:rowOff>67140</xdr:rowOff>
    </xdr:from>
    <xdr:to>
      <xdr:col>32</xdr:col>
      <xdr:colOff>23445</xdr:colOff>
      <xdr:row>39</xdr:row>
      <xdr:rowOff>151332</xdr:rowOff>
    </xdr:to>
    <xdr:sp macro="" textlink="">
      <xdr:nvSpPr>
        <xdr:cNvPr id="288" name="Oval 287">
          <a:extLst>
            <a:ext uri="{FF2B5EF4-FFF2-40B4-BE49-F238E27FC236}">
              <a16:creationId xmlns:a16="http://schemas.microsoft.com/office/drawing/2014/main" id="{00000000-0008-0000-0100-000020010000}"/>
            </a:ext>
          </a:extLst>
        </xdr:cNvPr>
        <xdr:cNvSpPr/>
      </xdr:nvSpPr>
      <xdr:spPr>
        <a:xfrm>
          <a:off x="1532526" y="6077881"/>
          <a:ext cx="441213" cy="44654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39</xdr:col>
      <xdr:colOff>75667</xdr:colOff>
      <xdr:row>37</xdr:row>
      <xdr:rowOff>70338</xdr:rowOff>
    </xdr:from>
    <xdr:to>
      <xdr:col>41</xdr:col>
      <xdr:colOff>133216</xdr:colOff>
      <xdr:row>39</xdr:row>
      <xdr:rowOff>154530</xdr:rowOff>
    </xdr:to>
    <xdr:sp macro="" textlink="">
      <xdr:nvSpPr>
        <xdr:cNvPr id="289" name="Oval 288">
          <a:extLst>
            <a:ext uri="{FF2B5EF4-FFF2-40B4-BE49-F238E27FC236}">
              <a16:creationId xmlns:a16="http://schemas.microsoft.com/office/drawing/2014/main" id="{00000000-0008-0000-0100-000021010000}"/>
            </a:ext>
          </a:extLst>
        </xdr:cNvPr>
        <xdr:cNvSpPr/>
      </xdr:nvSpPr>
      <xdr:spPr>
        <a:xfrm>
          <a:off x="3368786" y="6081079"/>
          <a:ext cx="441213" cy="44654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40</xdr:col>
      <xdr:colOff>132151</xdr:colOff>
      <xdr:row>39</xdr:row>
      <xdr:rowOff>110835</xdr:rowOff>
    </xdr:from>
    <xdr:to>
      <xdr:col>42</xdr:col>
      <xdr:colOff>189700</xdr:colOff>
      <xdr:row>42</xdr:row>
      <xdr:rowOff>3195</xdr:rowOff>
    </xdr:to>
    <xdr:sp macro="" textlink="">
      <xdr:nvSpPr>
        <xdr:cNvPr id="290" name="Oval 289">
          <a:extLst>
            <a:ext uri="{FF2B5EF4-FFF2-40B4-BE49-F238E27FC236}">
              <a16:creationId xmlns:a16="http://schemas.microsoft.com/office/drawing/2014/main" id="{00000000-0008-0000-0100-000022010000}"/>
            </a:ext>
          </a:extLst>
        </xdr:cNvPr>
        <xdr:cNvSpPr/>
      </xdr:nvSpPr>
      <xdr:spPr>
        <a:xfrm>
          <a:off x="3617102" y="6483926"/>
          <a:ext cx="441213" cy="44654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40</xdr:col>
      <xdr:colOff>114035</xdr:colOff>
      <xdr:row>35</xdr:row>
      <xdr:rowOff>34102</xdr:rowOff>
    </xdr:from>
    <xdr:to>
      <xdr:col>42</xdr:col>
      <xdr:colOff>171584</xdr:colOff>
      <xdr:row>37</xdr:row>
      <xdr:rowOff>118295</xdr:rowOff>
    </xdr:to>
    <xdr:sp macro="" textlink="">
      <xdr:nvSpPr>
        <xdr:cNvPr id="291" name="Oval 290">
          <a:extLst>
            <a:ext uri="{FF2B5EF4-FFF2-40B4-BE49-F238E27FC236}">
              <a16:creationId xmlns:a16="http://schemas.microsoft.com/office/drawing/2014/main" id="{00000000-0008-0000-0100-000023010000}"/>
            </a:ext>
          </a:extLst>
        </xdr:cNvPr>
        <xdr:cNvSpPr/>
      </xdr:nvSpPr>
      <xdr:spPr>
        <a:xfrm>
          <a:off x="3598986" y="5682494"/>
          <a:ext cx="441213" cy="44654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33</xdr:col>
      <xdr:colOff>58615</xdr:colOff>
      <xdr:row>39</xdr:row>
      <xdr:rowOff>117230</xdr:rowOff>
    </xdr:from>
    <xdr:to>
      <xdr:col>35</xdr:col>
      <xdr:colOff>116164</xdr:colOff>
      <xdr:row>42</xdr:row>
      <xdr:rowOff>9590</xdr:rowOff>
    </xdr:to>
    <xdr:sp macro="" textlink="">
      <xdr:nvSpPr>
        <xdr:cNvPr id="292" name="Oval 291">
          <a:extLst>
            <a:ext uri="{FF2B5EF4-FFF2-40B4-BE49-F238E27FC236}">
              <a16:creationId xmlns:a16="http://schemas.microsoft.com/office/drawing/2014/main" id="{00000000-0008-0000-0100-000024010000}"/>
            </a:ext>
          </a:extLst>
        </xdr:cNvPr>
        <xdr:cNvSpPr/>
      </xdr:nvSpPr>
      <xdr:spPr>
        <a:xfrm>
          <a:off x="2200741" y="6490321"/>
          <a:ext cx="441213" cy="44654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28</xdr:col>
      <xdr:colOff>109770</xdr:colOff>
      <xdr:row>39</xdr:row>
      <xdr:rowOff>99112</xdr:rowOff>
    </xdr:from>
    <xdr:to>
      <xdr:col>30</xdr:col>
      <xdr:colOff>167319</xdr:colOff>
      <xdr:row>41</xdr:row>
      <xdr:rowOff>183304</xdr:rowOff>
    </xdr:to>
    <xdr:sp macro="" textlink="">
      <xdr:nvSpPr>
        <xdr:cNvPr id="293" name="Oval 292">
          <a:extLst>
            <a:ext uri="{FF2B5EF4-FFF2-40B4-BE49-F238E27FC236}">
              <a16:creationId xmlns:a16="http://schemas.microsoft.com/office/drawing/2014/main" id="{00000000-0008-0000-0100-000025010000}"/>
            </a:ext>
          </a:extLst>
        </xdr:cNvPr>
        <xdr:cNvSpPr/>
      </xdr:nvSpPr>
      <xdr:spPr>
        <a:xfrm>
          <a:off x="1292735" y="6472203"/>
          <a:ext cx="441213" cy="44654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24</xdr:col>
      <xdr:colOff>607468</xdr:colOff>
      <xdr:row>24</xdr:row>
      <xdr:rowOff>10657</xdr:rowOff>
    </xdr:from>
    <xdr:to>
      <xdr:col>27</xdr:col>
      <xdr:colOff>57548</xdr:colOff>
      <xdr:row>26</xdr:row>
      <xdr:rowOff>94850</xdr:rowOff>
    </xdr:to>
    <xdr:sp macro="" textlink="">
      <xdr:nvSpPr>
        <xdr:cNvPr id="296" name="Oval 295">
          <a:extLst>
            <a:ext uri="{FF2B5EF4-FFF2-40B4-BE49-F238E27FC236}">
              <a16:creationId xmlns:a16="http://schemas.microsoft.com/office/drawing/2014/main" id="{00000000-0008-0000-0100-000028010000}"/>
            </a:ext>
          </a:extLst>
        </xdr:cNvPr>
        <xdr:cNvSpPr/>
      </xdr:nvSpPr>
      <xdr:spPr>
        <a:xfrm>
          <a:off x="1214937" y="4028475"/>
          <a:ext cx="441212" cy="446543"/>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27</xdr:col>
      <xdr:colOff>69273</xdr:colOff>
      <xdr:row>23</xdr:row>
      <xdr:rowOff>186503</xdr:rowOff>
    </xdr:from>
    <xdr:to>
      <xdr:col>29</xdr:col>
      <xdr:colOff>126822</xdr:colOff>
      <xdr:row>26</xdr:row>
      <xdr:rowOff>78863</xdr:rowOff>
    </xdr:to>
    <xdr:sp macro="" textlink="">
      <xdr:nvSpPr>
        <xdr:cNvPr id="297" name="Oval 296">
          <a:extLst>
            <a:ext uri="{FF2B5EF4-FFF2-40B4-BE49-F238E27FC236}">
              <a16:creationId xmlns:a16="http://schemas.microsoft.com/office/drawing/2014/main" id="{00000000-0008-0000-0100-000029010000}"/>
            </a:ext>
          </a:extLst>
        </xdr:cNvPr>
        <xdr:cNvSpPr/>
      </xdr:nvSpPr>
      <xdr:spPr>
        <a:xfrm>
          <a:off x="1667874" y="4012489"/>
          <a:ext cx="441214" cy="44654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29</xdr:col>
      <xdr:colOff>152401</xdr:colOff>
      <xdr:row>24</xdr:row>
      <xdr:rowOff>3195</xdr:rowOff>
    </xdr:from>
    <xdr:to>
      <xdr:col>32</xdr:col>
      <xdr:colOff>18117</xdr:colOff>
      <xdr:row>26</xdr:row>
      <xdr:rowOff>87388</xdr:rowOff>
    </xdr:to>
    <xdr:sp macro="" textlink="">
      <xdr:nvSpPr>
        <xdr:cNvPr id="298" name="Oval 297">
          <a:extLst>
            <a:ext uri="{FF2B5EF4-FFF2-40B4-BE49-F238E27FC236}">
              <a16:creationId xmlns:a16="http://schemas.microsoft.com/office/drawing/2014/main" id="{00000000-0008-0000-0100-00002A010000}"/>
            </a:ext>
          </a:extLst>
        </xdr:cNvPr>
        <xdr:cNvSpPr/>
      </xdr:nvSpPr>
      <xdr:spPr>
        <a:xfrm>
          <a:off x="2134667" y="4021013"/>
          <a:ext cx="441212" cy="446543"/>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32</xdr:col>
      <xdr:colOff>70338</xdr:colOff>
      <xdr:row>23</xdr:row>
      <xdr:rowOff>187568</xdr:rowOff>
    </xdr:from>
    <xdr:to>
      <xdr:col>34</xdr:col>
      <xdr:colOff>127887</xdr:colOff>
      <xdr:row>26</xdr:row>
      <xdr:rowOff>79928</xdr:rowOff>
    </xdr:to>
    <xdr:sp macro="" textlink="">
      <xdr:nvSpPr>
        <xdr:cNvPr id="299" name="Oval 298">
          <a:extLst>
            <a:ext uri="{FF2B5EF4-FFF2-40B4-BE49-F238E27FC236}">
              <a16:creationId xmlns:a16="http://schemas.microsoft.com/office/drawing/2014/main" id="{00000000-0008-0000-0100-00002B010000}"/>
            </a:ext>
          </a:extLst>
        </xdr:cNvPr>
        <xdr:cNvSpPr/>
      </xdr:nvSpPr>
      <xdr:spPr>
        <a:xfrm>
          <a:off x="2628100" y="4013554"/>
          <a:ext cx="441214" cy="44654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34</xdr:col>
      <xdr:colOff>142810</xdr:colOff>
      <xdr:row>23</xdr:row>
      <xdr:rowOff>180108</xdr:rowOff>
    </xdr:from>
    <xdr:to>
      <xdr:col>37</xdr:col>
      <xdr:colOff>8526</xdr:colOff>
      <xdr:row>26</xdr:row>
      <xdr:rowOff>72468</xdr:rowOff>
    </xdr:to>
    <xdr:sp macro="" textlink="">
      <xdr:nvSpPr>
        <xdr:cNvPr id="300" name="Oval 299">
          <a:extLst>
            <a:ext uri="{FF2B5EF4-FFF2-40B4-BE49-F238E27FC236}">
              <a16:creationId xmlns:a16="http://schemas.microsoft.com/office/drawing/2014/main" id="{00000000-0008-0000-0100-00002C010000}"/>
            </a:ext>
          </a:extLst>
        </xdr:cNvPr>
        <xdr:cNvSpPr/>
      </xdr:nvSpPr>
      <xdr:spPr>
        <a:xfrm>
          <a:off x="3084237" y="4006094"/>
          <a:ext cx="441212" cy="44654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37</xdr:col>
      <xdr:colOff>28775</xdr:colOff>
      <xdr:row>24</xdr:row>
      <xdr:rowOff>7458</xdr:rowOff>
    </xdr:from>
    <xdr:to>
      <xdr:col>39</xdr:col>
      <xdr:colOff>86324</xdr:colOff>
      <xdr:row>26</xdr:row>
      <xdr:rowOff>91651</xdr:rowOff>
    </xdr:to>
    <xdr:sp macro="" textlink="">
      <xdr:nvSpPr>
        <xdr:cNvPr id="301" name="Oval 300">
          <a:extLst>
            <a:ext uri="{FF2B5EF4-FFF2-40B4-BE49-F238E27FC236}">
              <a16:creationId xmlns:a16="http://schemas.microsoft.com/office/drawing/2014/main" id="{00000000-0008-0000-0100-00002D010000}"/>
            </a:ext>
          </a:extLst>
        </xdr:cNvPr>
        <xdr:cNvSpPr/>
      </xdr:nvSpPr>
      <xdr:spPr>
        <a:xfrm>
          <a:off x="3545698" y="4025276"/>
          <a:ext cx="441213" cy="446543"/>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40</xdr:col>
      <xdr:colOff>2</xdr:colOff>
      <xdr:row>24</xdr:row>
      <xdr:rowOff>5327</xdr:rowOff>
    </xdr:from>
    <xdr:to>
      <xdr:col>42</xdr:col>
      <xdr:colOff>57551</xdr:colOff>
      <xdr:row>26</xdr:row>
      <xdr:rowOff>89520</xdr:rowOff>
    </xdr:to>
    <xdr:sp macro="" textlink="">
      <xdr:nvSpPr>
        <xdr:cNvPr id="302" name="Oval 301">
          <a:extLst>
            <a:ext uri="{FF2B5EF4-FFF2-40B4-BE49-F238E27FC236}">
              <a16:creationId xmlns:a16="http://schemas.microsoft.com/office/drawing/2014/main" id="{00000000-0008-0000-0100-00002E010000}"/>
            </a:ext>
          </a:extLst>
        </xdr:cNvPr>
        <xdr:cNvSpPr/>
      </xdr:nvSpPr>
      <xdr:spPr>
        <a:xfrm>
          <a:off x="4092422" y="4023145"/>
          <a:ext cx="441213" cy="446543"/>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26</xdr:col>
      <xdr:colOff>45827</xdr:colOff>
      <xdr:row>26</xdr:row>
      <xdr:rowOff>29840</xdr:rowOff>
    </xdr:from>
    <xdr:to>
      <xdr:col>28</xdr:col>
      <xdr:colOff>103376</xdr:colOff>
      <xdr:row>28</xdr:row>
      <xdr:rowOff>114032</xdr:rowOff>
    </xdr:to>
    <xdr:sp macro="" textlink="">
      <xdr:nvSpPr>
        <xdr:cNvPr id="303" name="Oval 302">
          <a:extLst>
            <a:ext uri="{FF2B5EF4-FFF2-40B4-BE49-F238E27FC236}">
              <a16:creationId xmlns:a16="http://schemas.microsoft.com/office/drawing/2014/main" id="{00000000-0008-0000-0100-00002F010000}"/>
            </a:ext>
          </a:extLst>
        </xdr:cNvPr>
        <xdr:cNvSpPr/>
      </xdr:nvSpPr>
      <xdr:spPr>
        <a:xfrm>
          <a:off x="1452596" y="4410008"/>
          <a:ext cx="441214" cy="446541"/>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33</xdr:col>
      <xdr:colOff>86324</xdr:colOff>
      <xdr:row>26</xdr:row>
      <xdr:rowOff>49023</xdr:rowOff>
    </xdr:from>
    <xdr:to>
      <xdr:col>35</xdr:col>
      <xdr:colOff>143873</xdr:colOff>
      <xdr:row>28</xdr:row>
      <xdr:rowOff>133215</xdr:rowOff>
    </xdr:to>
    <xdr:sp macro="" textlink="">
      <xdr:nvSpPr>
        <xdr:cNvPr id="304" name="Oval 303">
          <a:extLst>
            <a:ext uri="{FF2B5EF4-FFF2-40B4-BE49-F238E27FC236}">
              <a16:creationId xmlns:a16="http://schemas.microsoft.com/office/drawing/2014/main" id="{00000000-0008-0000-0100-000030010000}"/>
            </a:ext>
          </a:extLst>
        </xdr:cNvPr>
        <xdr:cNvSpPr/>
      </xdr:nvSpPr>
      <xdr:spPr>
        <a:xfrm>
          <a:off x="2835918" y="4429191"/>
          <a:ext cx="441214" cy="446541"/>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31</xdr:col>
      <xdr:colOff>4264</xdr:colOff>
      <xdr:row>26</xdr:row>
      <xdr:rowOff>20249</xdr:rowOff>
    </xdr:from>
    <xdr:to>
      <xdr:col>33</xdr:col>
      <xdr:colOff>61813</xdr:colOff>
      <xdr:row>28</xdr:row>
      <xdr:rowOff>104441</xdr:rowOff>
    </xdr:to>
    <xdr:sp macro="" textlink="">
      <xdr:nvSpPr>
        <xdr:cNvPr id="305" name="Oval 304">
          <a:extLst>
            <a:ext uri="{FF2B5EF4-FFF2-40B4-BE49-F238E27FC236}">
              <a16:creationId xmlns:a16="http://schemas.microsoft.com/office/drawing/2014/main" id="{00000000-0008-0000-0100-000031010000}"/>
            </a:ext>
          </a:extLst>
        </xdr:cNvPr>
        <xdr:cNvSpPr/>
      </xdr:nvSpPr>
      <xdr:spPr>
        <a:xfrm>
          <a:off x="2370194" y="4400417"/>
          <a:ext cx="441213" cy="446541"/>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33</xdr:col>
      <xdr:colOff>66076</xdr:colOff>
      <xdr:row>30</xdr:row>
      <xdr:rowOff>140677</xdr:rowOff>
    </xdr:from>
    <xdr:to>
      <xdr:col>35</xdr:col>
      <xdr:colOff>123625</xdr:colOff>
      <xdr:row>33</xdr:row>
      <xdr:rowOff>43694</xdr:rowOff>
    </xdr:to>
    <xdr:sp macro="" textlink="">
      <xdr:nvSpPr>
        <xdr:cNvPr id="306" name="Oval 305">
          <a:extLst>
            <a:ext uri="{FF2B5EF4-FFF2-40B4-BE49-F238E27FC236}">
              <a16:creationId xmlns:a16="http://schemas.microsoft.com/office/drawing/2014/main" id="{00000000-0008-0000-0100-000032010000}"/>
            </a:ext>
          </a:extLst>
        </xdr:cNvPr>
        <xdr:cNvSpPr/>
      </xdr:nvSpPr>
      <xdr:spPr>
        <a:xfrm>
          <a:off x="2815670" y="5245544"/>
          <a:ext cx="441214" cy="462528"/>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35</xdr:col>
      <xdr:colOff>165190</xdr:colOff>
      <xdr:row>26</xdr:row>
      <xdr:rowOff>47959</xdr:rowOff>
    </xdr:from>
    <xdr:to>
      <xdr:col>38</xdr:col>
      <xdr:colOff>30906</xdr:colOff>
      <xdr:row>28</xdr:row>
      <xdr:rowOff>132151</xdr:rowOff>
    </xdr:to>
    <xdr:sp macro="" textlink="">
      <xdr:nvSpPr>
        <xdr:cNvPr id="307" name="Oval 306">
          <a:extLst>
            <a:ext uri="{FF2B5EF4-FFF2-40B4-BE49-F238E27FC236}">
              <a16:creationId xmlns:a16="http://schemas.microsoft.com/office/drawing/2014/main" id="{00000000-0008-0000-0100-000033010000}"/>
            </a:ext>
          </a:extLst>
        </xdr:cNvPr>
        <xdr:cNvSpPr/>
      </xdr:nvSpPr>
      <xdr:spPr>
        <a:xfrm>
          <a:off x="3298449" y="4428127"/>
          <a:ext cx="441212" cy="446541"/>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38</xdr:col>
      <xdr:colOff>67141</xdr:colOff>
      <xdr:row>26</xdr:row>
      <xdr:rowOff>29841</xdr:rowOff>
    </xdr:from>
    <xdr:to>
      <xdr:col>40</xdr:col>
      <xdr:colOff>124690</xdr:colOff>
      <xdr:row>28</xdr:row>
      <xdr:rowOff>114033</xdr:rowOff>
    </xdr:to>
    <xdr:sp macro="" textlink="">
      <xdr:nvSpPr>
        <xdr:cNvPr id="308" name="Oval 307">
          <a:extLst>
            <a:ext uri="{FF2B5EF4-FFF2-40B4-BE49-F238E27FC236}">
              <a16:creationId xmlns:a16="http://schemas.microsoft.com/office/drawing/2014/main" id="{00000000-0008-0000-0100-000034010000}"/>
            </a:ext>
          </a:extLst>
        </xdr:cNvPr>
        <xdr:cNvSpPr/>
      </xdr:nvSpPr>
      <xdr:spPr>
        <a:xfrm>
          <a:off x="3775896" y="4410009"/>
          <a:ext cx="441214" cy="446541"/>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40</xdr:col>
      <xdr:colOff>118298</xdr:colOff>
      <xdr:row>26</xdr:row>
      <xdr:rowOff>80996</xdr:rowOff>
    </xdr:from>
    <xdr:to>
      <xdr:col>42</xdr:col>
      <xdr:colOff>175847</xdr:colOff>
      <xdr:row>28</xdr:row>
      <xdr:rowOff>165188</xdr:rowOff>
    </xdr:to>
    <xdr:sp macro="" textlink="">
      <xdr:nvSpPr>
        <xdr:cNvPr id="309" name="Oval 308">
          <a:extLst>
            <a:ext uri="{FF2B5EF4-FFF2-40B4-BE49-F238E27FC236}">
              <a16:creationId xmlns:a16="http://schemas.microsoft.com/office/drawing/2014/main" id="{00000000-0008-0000-0100-000035010000}"/>
            </a:ext>
          </a:extLst>
        </xdr:cNvPr>
        <xdr:cNvSpPr/>
      </xdr:nvSpPr>
      <xdr:spPr>
        <a:xfrm>
          <a:off x="4210718" y="4461164"/>
          <a:ext cx="441213" cy="446541"/>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25</xdr:col>
      <xdr:colOff>4264</xdr:colOff>
      <xdr:row>28</xdr:row>
      <xdr:rowOff>52221</xdr:rowOff>
    </xdr:from>
    <xdr:to>
      <xdr:col>27</xdr:col>
      <xdr:colOff>61813</xdr:colOff>
      <xdr:row>30</xdr:row>
      <xdr:rowOff>136414</xdr:rowOff>
    </xdr:to>
    <xdr:sp macro="" textlink="">
      <xdr:nvSpPr>
        <xdr:cNvPr id="310" name="Oval 309">
          <a:extLst>
            <a:ext uri="{FF2B5EF4-FFF2-40B4-BE49-F238E27FC236}">
              <a16:creationId xmlns:a16="http://schemas.microsoft.com/office/drawing/2014/main" id="{00000000-0008-0000-0100-000036010000}"/>
            </a:ext>
          </a:extLst>
        </xdr:cNvPr>
        <xdr:cNvSpPr/>
      </xdr:nvSpPr>
      <xdr:spPr>
        <a:xfrm>
          <a:off x="1219201" y="4794738"/>
          <a:ext cx="441213" cy="446543"/>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27</xdr:col>
      <xdr:colOff>87391</xdr:colOff>
      <xdr:row>28</xdr:row>
      <xdr:rowOff>87389</xdr:rowOff>
    </xdr:from>
    <xdr:to>
      <xdr:col>29</xdr:col>
      <xdr:colOff>144940</xdr:colOff>
      <xdr:row>30</xdr:row>
      <xdr:rowOff>171582</xdr:rowOff>
    </xdr:to>
    <xdr:sp macro="" textlink="">
      <xdr:nvSpPr>
        <xdr:cNvPr id="311" name="Oval 310">
          <a:extLst>
            <a:ext uri="{FF2B5EF4-FFF2-40B4-BE49-F238E27FC236}">
              <a16:creationId xmlns:a16="http://schemas.microsoft.com/office/drawing/2014/main" id="{00000000-0008-0000-0100-000037010000}"/>
            </a:ext>
          </a:extLst>
        </xdr:cNvPr>
        <xdr:cNvSpPr/>
      </xdr:nvSpPr>
      <xdr:spPr>
        <a:xfrm>
          <a:off x="1685992" y="4829906"/>
          <a:ext cx="441214" cy="446543"/>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32</xdr:col>
      <xdr:colOff>47960</xdr:colOff>
      <xdr:row>28</xdr:row>
      <xdr:rowOff>106573</xdr:rowOff>
    </xdr:from>
    <xdr:to>
      <xdr:col>34</xdr:col>
      <xdr:colOff>105509</xdr:colOff>
      <xdr:row>31</xdr:row>
      <xdr:rowOff>9591</xdr:rowOff>
    </xdr:to>
    <xdr:sp macro="" textlink="">
      <xdr:nvSpPr>
        <xdr:cNvPr id="312" name="Oval 311">
          <a:extLst>
            <a:ext uri="{FF2B5EF4-FFF2-40B4-BE49-F238E27FC236}">
              <a16:creationId xmlns:a16="http://schemas.microsoft.com/office/drawing/2014/main" id="{00000000-0008-0000-0100-000038010000}"/>
            </a:ext>
          </a:extLst>
        </xdr:cNvPr>
        <xdr:cNvSpPr/>
      </xdr:nvSpPr>
      <xdr:spPr>
        <a:xfrm>
          <a:off x="2605722" y="4849090"/>
          <a:ext cx="441214" cy="446543"/>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34</xdr:col>
      <xdr:colOff>120431</xdr:colOff>
      <xdr:row>28</xdr:row>
      <xdr:rowOff>93783</xdr:rowOff>
    </xdr:from>
    <xdr:to>
      <xdr:col>36</xdr:col>
      <xdr:colOff>177980</xdr:colOff>
      <xdr:row>30</xdr:row>
      <xdr:rowOff>177976</xdr:rowOff>
    </xdr:to>
    <xdr:sp macro="" textlink="">
      <xdr:nvSpPr>
        <xdr:cNvPr id="313" name="Oval 312">
          <a:extLst>
            <a:ext uri="{FF2B5EF4-FFF2-40B4-BE49-F238E27FC236}">
              <a16:creationId xmlns:a16="http://schemas.microsoft.com/office/drawing/2014/main" id="{00000000-0008-0000-0100-000039010000}"/>
            </a:ext>
          </a:extLst>
        </xdr:cNvPr>
        <xdr:cNvSpPr/>
      </xdr:nvSpPr>
      <xdr:spPr>
        <a:xfrm>
          <a:off x="3061858" y="4836300"/>
          <a:ext cx="441213" cy="446543"/>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37</xdr:col>
      <xdr:colOff>38367</xdr:colOff>
      <xdr:row>28</xdr:row>
      <xdr:rowOff>59680</xdr:rowOff>
    </xdr:from>
    <xdr:to>
      <xdr:col>39</xdr:col>
      <xdr:colOff>95916</xdr:colOff>
      <xdr:row>30</xdr:row>
      <xdr:rowOff>143873</xdr:rowOff>
    </xdr:to>
    <xdr:sp macro="" textlink="">
      <xdr:nvSpPr>
        <xdr:cNvPr id="314" name="Oval 313">
          <a:extLst>
            <a:ext uri="{FF2B5EF4-FFF2-40B4-BE49-F238E27FC236}">
              <a16:creationId xmlns:a16="http://schemas.microsoft.com/office/drawing/2014/main" id="{00000000-0008-0000-0100-00003A010000}"/>
            </a:ext>
          </a:extLst>
        </xdr:cNvPr>
        <xdr:cNvSpPr/>
      </xdr:nvSpPr>
      <xdr:spPr>
        <a:xfrm>
          <a:off x="3555290" y="4802197"/>
          <a:ext cx="441213" cy="446543"/>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25</xdr:col>
      <xdr:colOff>184370</xdr:colOff>
      <xdr:row>30</xdr:row>
      <xdr:rowOff>99114</xdr:rowOff>
    </xdr:from>
    <xdr:to>
      <xdr:col>28</xdr:col>
      <xdr:colOff>50087</xdr:colOff>
      <xdr:row>33</xdr:row>
      <xdr:rowOff>2131</xdr:rowOff>
    </xdr:to>
    <xdr:sp macro="" textlink="">
      <xdr:nvSpPr>
        <xdr:cNvPr id="315" name="Oval 314">
          <a:extLst>
            <a:ext uri="{FF2B5EF4-FFF2-40B4-BE49-F238E27FC236}">
              <a16:creationId xmlns:a16="http://schemas.microsoft.com/office/drawing/2014/main" id="{00000000-0008-0000-0100-00003B010000}"/>
            </a:ext>
          </a:extLst>
        </xdr:cNvPr>
        <xdr:cNvSpPr/>
      </xdr:nvSpPr>
      <xdr:spPr>
        <a:xfrm>
          <a:off x="1399307" y="5203981"/>
          <a:ext cx="441214" cy="462528"/>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28</xdr:col>
      <xdr:colOff>93784</xdr:colOff>
      <xdr:row>30</xdr:row>
      <xdr:rowOff>125756</xdr:rowOff>
    </xdr:from>
    <xdr:to>
      <xdr:col>30</xdr:col>
      <xdr:colOff>151333</xdr:colOff>
      <xdr:row>33</xdr:row>
      <xdr:rowOff>28773</xdr:rowOff>
    </xdr:to>
    <xdr:sp macro="" textlink="">
      <xdr:nvSpPr>
        <xdr:cNvPr id="316" name="Oval 315">
          <a:extLst>
            <a:ext uri="{FF2B5EF4-FFF2-40B4-BE49-F238E27FC236}">
              <a16:creationId xmlns:a16="http://schemas.microsoft.com/office/drawing/2014/main" id="{00000000-0008-0000-0100-00003C010000}"/>
            </a:ext>
          </a:extLst>
        </xdr:cNvPr>
        <xdr:cNvSpPr/>
      </xdr:nvSpPr>
      <xdr:spPr>
        <a:xfrm>
          <a:off x="1884218" y="5230623"/>
          <a:ext cx="441213" cy="462528"/>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29</xdr:col>
      <xdr:colOff>144939</xdr:colOff>
      <xdr:row>32</xdr:row>
      <xdr:rowOff>166252</xdr:rowOff>
    </xdr:from>
    <xdr:to>
      <xdr:col>32</xdr:col>
      <xdr:colOff>10655</xdr:colOff>
      <xdr:row>35</xdr:row>
      <xdr:rowOff>69269</xdr:rowOff>
    </xdr:to>
    <xdr:sp macro="" textlink="">
      <xdr:nvSpPr>
        <xdr:cNvPr id="317" name="Oval 316">
          <a:extLst>
            <a:ext uri="{FF2B5EF4-FFF2-40B4-BE49-F238E27FC236}">
              <a16:creationId xmlns:a16="http://schemas.microsoft.com/office/drawing/2014/main" id="{00000000-0008-0000-0100-00003D010000}"/>
            </a:ext>
          </a:extLst>
        </xdr:cNvPr>
        <xdr:cNvSpPr/>
      </xdr:nvSpPr>
      <xdr:spPr>
        <a:xfrm>
          <a:off x="2127205" y="5633469"/>
          <a:ext cx="441212" cy="46252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29</xdr:col>
      <xdr:colOff>169451</xdr:colOff>
      <xdr:row>28</xdr:row>
      <xdr:rowOff>73533</xdr:rowOff>
    </xdr:from>
    <xdr:to>
      <xdr:col>32</xdr:col>
      <xdr:colOff>35167</xdr:colOff>
      <xdr:row>30</xdr:row>
      <xdr:rowOff>157726</xdr:rowOff>
    </xdr:to>
    <xdr:sp macro="" textlink="">
      <xdr:nvSpPr>
        <xdr:cNvPr id="318" name="Oval 317">
          <a:extLst>
            <a:ext uri="{FF2B5EF4-FFF2-40B4-BE49-F238E27FC236}">
              <a16:creationId xmlns:a16="http://schemas.microsoft.com/office/drawing/2014/main" id="{00000000-0008-0000-0100-00003E010000}"/>
            </a:ext>
          </a:extLst>
        </xdr:cNvPr>
        <xdr:cNvSpPr/>
      </xdr:nvSpPr>
      <xdr:spPr>
        <a:xfrm>
          <a:off x="2151717" y="4816050"/>
          <a:ext cx="441212" cy="446543"/>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36</xdr:col>
      <xdr:colOff>2132</xdr:colOff>
      <xdr:row>30</xdr:row>
      <xdr:rowOff>87391</xdr:rowOff>
    </xdr:from>
    <xdr:to>
      <xdr:col>38</xdr:col>
      <xdr:colOff>59680</xdr:colOff>
      <xdr:row>32</xdr:row>
      <xdr:rowOff>171583</xdr:rowOff>
    </xdr:to>
    <xdr:sp macro="" textlink="">
      <xdr:nvSpPr>
        <xdr:cNvPr id="319" name="Oval 318">
          <a:extLst>
            <a:ext uri="{FF2B5EF4-FFF2-40B4-BE49-F238E27FC236}">
              <a16:creationId xmlns:a16="http://schemas.microsoft.com/office/drawing/2014/main" id="{00000000-0008-0000-0100-00003F010000}"/>
            </a:ext>
          </a:extLst>
        </xdr:cNvPr>
        <xdr:cNvSpPr/>
      </xdr:nvSpPr>
      <xdr:spPr>
        <a:xfrm>
          <a:off x="3327223" y="5192258"/>
          <a:ext cx="441212" cy="44654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38</xdr:col>
      <xdr:colOff>63943</xdr:colOff>
      <xdr:row>30</xdr:row>
      <xdr:rowOff>149202</xdr:rowOff>
    </xdr:from>
    <xdr:to>
      <xdr:col>40</xdr:col>
      <xdr:colOff>121492</xdr:colOff>
      <xdr:row>33</xdr:row>
      <xdr:rowOff>52219</xdr:rowOff>
    </xdr:to>
    <xdr:sp macro="" textlink="">
      <xdr:nvSpPr>
        <xdr:cNvPr id="320" name="Oval 319">
          <a:extLst>
            <a:ext uri="{FF2B5EF4-FFF2-40B4-BE49-F238E27FC236}">
              <a16:creationId xmlns:a16="http://schemas.microsoft.com/office/drawing/2014/main" id="{00000000-0008-0000-0100-000040010000}"/>
            </a:ext>
          </a:extLst>
        </xdr:cNvPr>
        <xdr:cNvSpPr/>
      </xdr:nvSpPr>
      <xdr:spPr>
        <a:xfrm>
          <a:off x="3772698" y="5254069"/>
          <a:ext cx="441214" cy="462528"/>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39</xdr:col>
      <xdr:colOff>93785</xdr:colOff>
      <xdr:row>28</xdr:row>
      <xdr:rowOff>120426</xdr:rowOff>
    </xdr:from>
    <xdr:to>
      <xdr:col>41</xdr:col>
      <xdr:colOff>151334</xdr:colOff>
      <xdr:row>31</xdr:row>
      <xdr:rowOff>23444</xdr:rowOff>
    </xdr:to>
    <xdr:sp macro="" textlink="">
      <xdr:nvSpPr>
        <xdr:cNvPr id="321" name="Oval 320">
          <a:extLst>
            <a:ext uri="{FF2B5EF4-FFF2-40B4-BE49-F238E27FC236}">
              <a16:creationId xmlns:a16="http://schemas.microsoft.com/office/drawing/2014/main" id="{00000000-0008-0000-0100-000041010000}"/>
            </a:ext>
          </a:extLst>
        </xdr:cNvPr>
        <xdr:cNvSpPr/>
      </xdr:nvSpPr>
      <xdr:spPr>
        <a:xfrm>
          <a:off x="3994372" y="4862943"/>
          <a:ext cx="441214" cy="446543"/>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25</xdr:col>
      <xdr:colOff>17052</xdr:colOff>
      <xdr:row>32</xdr:row>
      <xdr:rowOff>155597</xdr:rowOff>
    </xdr:from>
    <xdr:to>
      <xdr:col>27</xdr:col>
      <xdr:colOff>74601</xdr:colOff>
      <xdr:row>35</xdr:row>
      <xdr:rowOff>58614</xdr:rowOff>
    </xdr:to>
    <xdr:sp macro="" textlink="">
      <xdr:nvSpPr>
        <xdr:cNvPr id="322" name="Oval 321">
          <a:extLst>
            <a:ext uri="{FF2B5EF4-FFF2-40B4-BE49-F238E27FC236}">
              <a16:creationId xmlns:a16="http://schemas.microsoft.com/office/drawing/2014/main" id="{00000000-0008-0000-0100-000042010000}"/>
            </a:ext>
          </a:extLst>
        </xdr:cNvPr>
        <xdr:cNvSpPr/>
      </xdr:nvSpPr>
      <xdr:spPr>
        <a:xfrm>
          <a:off x="1231989" y="5622814"/>
          <a:ext cx="441213" cy="46252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32</xdr:col>
      <xdr:colOff>12788</xdr:colOff>
      <xdr:row>33</xdr:row>
      <xdr:rowOff>18118</xdr:rowOff>
    </xdr:from>
    <xdr:to>
      <xdr:col>34</xdr:col>
      <xdr:colOff>70337</xdr:colOff>
      <xdr:row>35</xdr:row>
      <xdr:rowOff>102310</xdr:rowOff>
    </xdr:to>
    <xdr:sp macro="" textlink="">
      <xdr:nvSpPr>
        <xdr:cNvPr id="324" name="Oval 323">
          <a:extLst>
            <a:ext uri="{FF2B5EF4-FFF2-40B4-BE49-F238E27FC236}">
              <a16:creationId xmlns:a16="http://schemas.microsoft.com/office/drawing/2014/main" id="{00000000-0008-0000-0100-000044010000}"/>
            </a:ext>
          </a:extLst>
        </xdr:cNvPr>
        <xdr:cNvSpPr/>
      </xdr:nvSpPr>
      <xdr:spPr>
        <a:xfrm>
          <a:off x="2570550" y="5682496"/>
          <a:ext cx="441214" cy="446541"/>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30</xdr:col>
      <xdr:colOff>181175</xdr:colOff>
      <xdr:row>30</xdr:row>
      <xdr:rowOff>122560</xdr:rowOff>
    </xdr:from>
    <xdr:to>
      <xdr:col>33</xdr:col>
      <xdr:colOff>46891</xdr:colOff>
      <xdr:row>33</xdr:row>
      <xdr:rowOff>25577</xdr:rowOff>
    </xdr:to>
    <xdr:sp macro="" textlink="">
      <xdr:nvSpPr>
        <xdr:cNvPr id="325" name="Oval 324">
          <a:extLst>
            <a:ext uri="{FF2B5EF4-FFF2-40B4-BE49-F238E27FC236}">
              <a16:creationId xmlns:a16="http://schemas.microsoft.com/office/drawing/2014/main" id="{00000000-0008-0000-0100-000045010000}"/>
            </a:ext>
          </a:extLst>
        </xdr:cNvPr>
        <xdr:cNvSpPr/>
      </xdr:nvSpPr>
      <xdr:spPr>
        <a:xfrm>
          <a:off x="2355273" y="5227427"/>
          <a:ext cx="441212" cy="462528"/>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34</xdr:col>
      <xdr:colOff>93785</xdr:colOff>
      <xdr:row>32</xdr:row>
      <xdr:rowOff>157727</xdr:rowOff>
    </xdr:from>
    <xdr:to>
      <xdr:col>36</xdr:col>
      <xdr:colOff>151334</xdr:colOff>
      <xdr:row>35</xdr:row>
      <xdr:rowOff>60744</xdr:rowOff>
    </xdr:to>
    <xdr:sp macro="" textlink="">
      <xdr:nvSpPr>
        <xdr:cNvPr id="326" name="Oval 325">
          <a:extLst>
            <a:ext uri="{FF2B5EF4-FFF2-40B4-BE49-F238E27FC236}">
              <a16:creationId xmlns:a16="http://schemas.microsoft.com/office/drawing/2014/main" id="{00000000-0008-0000-0100-000046010000}"/>
            </a:ext>
          </a:extLst>
        </xdr:cNvPr>
        <xdr:cNvSpPr/>
      </xdr:nvSpPr>
      <xdr:spPr>
        <a:xfrm>
          <a:off x="3035212" y="5624944"/>
          <a:ext cx="441213" cy="46252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40</xdr:col>
      <xdr:colOff>123626</xdr:colOff>
      <xdr:row>30</xdr:row>
      <xdr:rowOff>144940</xdr:rowOff>
    </xdr:from>
    <xdr:to>
      <xdr:col>42</xdr:col>
      <xdr:colOff>181175</xdr:colOff>
      <xdr:row>33</xdr:row>
      <xdr:rowOff>47957</xdr:rowOff>
    </xdr:to>
    <xdr:sp macro="" textlink="">
      <xdr:nvSpPr>
        <xdr:cNvPr id="327" name="Oval 326">
          <a:extLst>
            <a:ext uri="{FF2B5EF4-FFF2-40B4-BE49-F238E27FC236}">
              <a16:creationId xmlns:a16="http://schemas.microsoft.com/office/drawing/2014/main" id="{00000000-0008-0000-0100-000047010000}"/>
            </a:ext>
          </a:extLst>
        </xdr:cNvPr>
        <xdr:cNvSpPr/>
      </xdr:nvSpPr>
      <xdr:spPr>
        <a:xfrm>
          <a:off x="4216046" y="5249807"/>
          <a:ext cx="441213" cy="462528"/>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35</xdr:col>
      <xdr:colOff>174780</xdr:colOff>
      <xdr:row>35</xdr:row>
      <xdr:rowOff>4264</xdr:rowOff>
    </xdr:from>
    <xdr:to>
      <xdr:col>38</xdr:col>
      <xdr:colOff>40496</xdr:colOff>
      <xdr:row>37</xdr:row>
      <xdr:rowOff>88457</xdr:rowOff>
    </xdr:to>
    <xdr:sp macro="" textlink="">
      <xdr:nvSpPr>
        <xdr:cNvPr id="328" name="Oval 327">
          <a:extLst>
            <a:ext uri="{FF2B5EF4-FFF2-40B4-BE49-F238E27FC236}">
              <a16:creationId xmlns:a16="http://schemas.microsoft.com/office/drawing/2014/main" id="{00000000-0008-0000-0100-000048010000}"/>
            </a:ext>
          </a:extLst>
        </xdr:cNvPr>
        <xdr:cNvSpPr/>
      </xdr:nvSpPr>
      <xdr:spPr>
        <a:xfrm>
          <a:off x="3308039" y="6030991"/>
          <a:ext cx="441212" cy="446543"/>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26</xdr:col>
      <xdr:colOff>23447</xdr:colOff>
      <xdr:row>35</xdr:row>
      <xdr:rowOff>12787</xdr:rowOff>
    </xdr:from>
    <xdr:to>
      <xdr:col>28</xdr:col>
      <xdr:colOff>80996</xdr:colOff>
      <xdr:row>37</xdr:row>
      <xdr:rowOff>96980</xdr:rowOff>
    </xdr:to>
    <xdr:sp macro="" textlink="">
      <xdr:nvSpPr>
        <xdr:cNvPr id="329" name="Oval 328">
          <a:extLst>
            <a:ext uri="{FF2B5EF4-FFF2-40B4-BE49-F238E27FC236}">
              <a16:creationId xmlns:a16="http://schemas.microsoft.com/office/drawing/2014/main" id="{00000000-0008-0000-0100-000049010000}"/>
            </a:ext>
          </a:extLst>
        </xdr:cNvPr>
        <xdr:cNvSpPr/>
      </xdr:nvSpPr>
      <xdr:spPr>
        <a:xfrm>
          <a:off x="1430216" y="6039514"/>
          <a:ext cx="441214" cy="446543"/>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28</xdr:col>
      <xdr:colOff>143875</xdr:colOff>
      <xdr:row>35</xdr:row>
      <xdr:rowOff>26642</xdr:rowOff>
    </xdr:from>
    <xdr:to>
      <xdr:col>31</xdr:col>
      <xdr:colOff>9591</xdr:colOff>
      <xdr:row>37</xdr:row>
      <xdr:rowOff>110835</xdr:rowOff>
    </xdr:to>
    <xdr:sp macro="" textlink="">
      <xdr:nvSpPr>
        <xdr:cNvPr id="330" name="Oval 329">
          <a:extLst>
            <a:ext uri="{FF2B5EF4-FFF2-40B4-BE49-F238E27FC236}">
              <a16:creationId xmlns:a16="http://schemas.microsoft.com/office/drawing/2014/main" id="{00000000-0008-0000-0100-00004A010000}"/>
            </a:ext>
          </a:extLst>
        </xdr:cNvPr>
        <xdr:cNvSpPr/>
      </xdr:nvSpPr>
      <xdr:spPr>
        <a:xfrm>
          <a:off x="1934309" y="6053369"/>
          <a:ext cx="441212" cy="446543"/>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32</xdr:col>
      <xdr:colOff>67142</xdr:colOff>
      <xdr:row>37</xdr:row>
      <xdr:rowOff>72470</xdr:rowOff>
    </xdr:from>
    <xdr:to>
      <xdr:col>34</xdr:col>
      <xdr:colOff>124691</xdr:colOff>
      <xdr:row>39</xdr:row>
      <xdr:rowOff>156662</xdr:rowOff>
    </xdr:to>
    <xdr:sp macro="" textlink="">
      <xdr:nvSpPr>
        <xdr:cNvPr id="331" name="Oval 330">
          <a:extLst>
            <a:ext uri="{FF2B5EF4-FFF2-40B4-BE49-F238E27FC236}">
              <a16:creationId xmlns:a16="http://schemas.microsoft.com/office/drawing/2014/main" id="{00000000-0008-0000-0100-00004B010000}"/>
            </a:ext>
          </a:extLst>
        </xdr:cNvPr>
        <xdr:cNvSpPr/>
      </xdr:nvSpPr>
      <xdr:spPr>
        <a:xfrm>
          <a:off x="2624904" y="6461547"/>
          <a:ext cx="441214" cy="44654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33</xdr:col>
      <xdr:colOff>70339</xdr:colOff>
      <xdr:row>35</xdr:row>
      <xdr:rowOff>22378</xdr:rowOff>
    </xdr:from>
    <xdr:to>
      <xdr:col>35</xdr:col>
      <xdr:colOff>127888</xdr:colOff>
      <xdr:row>37</xdr:row>
      <xdr:rowOff>106571</xdr:rowOff>
    </xdr:to>
    <xdr:sp macro="" textlink="">
      <xdr:nvSpPr>
        <xdr:cNvPr id="332" name="Oval 331">
          <a:extLst>
            <a:ext uri="{FF2B5EF4-FFF2-40B4-BE49-F238E27FC236}">
              <a16:creationId xmlns:a16="http://schemas.microsoft.com/office/drawing/2014/main" id="{00000000-0008-0000-0100-00004C010000}"/>
            </a:ext>
          </a:extLst>
        </xdr:cNvPr>
        <xdr:cNvSpPr/>
      </xdr:nvSpPr>
      <xdr:spPr>
        <a:xfrm>
          <a:off x="2819933" y="6049105"/>
          <a:ext cx="441214" cy="446543"/>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36</xdr:col>
      <xdr:colOff>164124</xdr:colOff>
      <xdr:row>32</xdr:row>
      <xdr:rowOff>132149</xdr:rowOff>
    </xdr:from>
    <xdr:to>
      <xdr:col>39</xdr:col>
      <xdr:colOff>29840</xdr:colOff>
      <xdr:row>35</xdr:row>
      <xdr:rowOff>35166</xdr:rowOff>
    </xdr:to>
    <xdr:sp macro="" textlink="">
      <xdr:nvSpPr>
        <xdr:cNvPr id="333" name="Oval 332">
          <a:extLst>
            <a:ext uri="{FF2B5EF4-FFF2-40B4-BE49-F238E27FC236}">
              <a16:creationId xmlns:a16="http://schemas.microsoft.com/office/drawing/2014/main" id="{00000000-0008-0000-0100-00004D010000}"/>
            </a:ext>
          </a:extLst>
        </xdr:cNvPr>
        <xdr:cNvSpPr/>
      </xdr:nvSpPr>
      <xdr:spPr>
        <a:xfrm>
          <a:off x="3489215" y="5599366"/>
          <a:ext cx="441212" cy="46252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24</xdr:col>
      <xdr:colOff>603205</xdr:colOff>
      <xdr:row>37</xdr:row>
      <xdr:rowOff>54353</xdr:rowOff>
    </xdr:from>
    <xdr:to>
      <xdr:col>27</xdr:col>
      <xdr:colOff>53285</xdr:colOff>
      <xdr:row>39</xdr:row>
      <xdr:rowOff>138545</xdr:rowOff>
    </xdr:to>
    <xdr:sp macro="" textlink="">
      <xdr:nvSpPr>
        <xdr:cNvPr id="334" name="Oval 333">
          <a:extLst>
            <a:ext uri="{FF2B5EF4-FFF2-40B4-BE49-F238E27FC236}">
              <a16:creationId xmlns:a16="http://schemas.microsoft.com/office/drawing/2014/main" id="{00000000-0008-0000-0100-00004E010000}"/>
            </a:ext>
          </a:extLst>
        </xdr:cNvPr>
        <xdr:cNvSpPr/>
      </xdr:nvSpPr>
      <xdr:spPr>
        <a:xfrm>
          <a:off x="1210674" y="6443430"/>
          <a:ext cx="441212" cy="44654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27</xdr:col>
      <xdr:colOff>75667</xdr:colOff>
      <xdr:row>37</xdr:row>
      <xdr:rowOff>33036</xdr:rowOff>
    </xdr:from>
    <xdr:to>
      <xdr:col>29</xdr:col>
      <xdr:colOff>133216</xdr:colOff>
      <xdr:row>39</xdr:row>
      <xdr:rowOff>117228</xdr:rowOff>
    </xdr:to>
    <xdr:sp macro="" textlink="">
      <xdr:nvSpPr>
        <xdr:cNvPr id="335" name="Oval 334">
          <a:extLst>
            <a:ext uri="{FF2B5EF4-FFF2-40B4-BE49-F238E27FC236}">
              <a16:creationId xmlns:a16="http://schemas.microsoft.com/office/drawing/2014/main" id="{00000000-0008-0000-0100-00004F010000}"/>
            </a:ext>
          </a:extLst>
        </xdr:cNvPr>
        <xdr:cNvSpPr/>
      </xdr:nvSpPr>
      <xdr:spPr>
        <a:xfrm>
          <a:off x="1674268" y="6422113"/>
          <a:ext cx="441214" cy="44654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38</xdr:col>
      <xdr:colOff>30908</xdr:colOff>
      <xdr:row>39</xdr:row>
      <xdr:rowOff>105505</xdr:rowOff>
    </xdr:from>
    <xdr:to>
      <xdr:col>40</xdr:col>
      <xdr:colOff>88457</xdr:colOff>
      <xdr:row>41</xdr:row>
      <xdr:rowOff>189697</xdr:rowOff>
    </xdr:to>
    <xdr:sp macro="" textlink="">
      <xdr:nvSpPr>
        <xdr:cNvPr id="336" name="Oval 335">
          <a:extLst>
            <a:ext uri="{FF2B5EF4-FFF2-40B4-BE49-F238E27FC236}">
              <a16:creationId xmlns:a16="http://schemas.microsoft.com/office/drawing/2014/main" id="{00000000-0008-0000-0100-000050010000}"/>
            </a:ext>
          </a:extLst>
        </xdr:cNvPr>
        <xdr:cNvSpPr/>
      </xdr:nvSpPr>
      <xdr:spPr>
        <a:xfrm>
          <a:off x="3739663" y="6856932"/>
          <a:ext cx="441214" cy="446541"/>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31</xdr:col>
      <xdr:colOff>7460</xdr:colOff>
      <xdr:row>35</xdr:row>
      <xdr:rowOff>44759</xdr:rowOff>
    </xdr:from>
    <xdr:to>
      <xdr:col>33</xdr:col>
      <xdr:colOff>65009</xdr:colOff>
      <xdr:row>37</xdr:row>
      <xdr:rowOff>128952</xdr:rowOff>
    </xdr:to>
    <xdr:sp macro="" textlink="">
      <xdr:nvSpPr>
        <xdr:cNvPr id="337" name="Oval 336">
          <a:extLst>
            <a:ext uri="{FF2B5EF4-FFF2-40B4-BE49-F238E27FC236}">
              <a16:creationId xmlns:a16="http://schemas.microsoft.com/office/drawing/2014/main" id="{00000000-0008-0000-0100-000051010000}"/>
            </a:ext>
          </a:extLst>
        </xdr:cNvPr>
        <xdr:cNvSpPr/>
      </xdr:nvSpPr>
      <xdr:spPr>
        <a:xfrm>
          <a:off x="2373390" y="6071486"/>
          <a:ext cx="441213" cy="446543"/>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38</xdr:col>
      <xdr:colOff>45826</xdr:colOff>
      <xdr:row>35</xdr:row>
      <xdr:rowOff>29839</xdr:rowOff>
    </xdr:from>
    <xdr:to>
      <xdr:col>40</xdr:col>
      <xdr:colOff>103375</xdr:colOff>
      <xdr:row>37</xdr:row>
      <xdr:rowOff>114032</xdr:rowOff>
    </xdr:to>
    <xdr:sp macro="" textlink="">
      <xdr:nvSpPr>
        <xdr:cNvPr id="339" name="Oval 338">
          <a:extLst>
            <a:ext uri="{FF2B5EF4-FFF2-40B4-BE49-F238E27FC236}">
              <a16:creationId xmlns:a16="http://schemas.microsoft.com/office/drawing/2014/main" id="{00000000-0008-0000-0100-000053010000}"/>
            </a:ext>
          </a:extLst>
        </xdr:cNvPr>
        <xdr:cNvSpPr/>
      </xdr:nvSpPr>
      <xdr:spPr>
        <a:xfrm>
          <a:off x="3754581" y="6056566"/>
          <a:ext cx="441214" cy="446543"/>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39</xdr:col>
      <xdr:colOff>80996</xdr:colOff>
      <xdr:row>33</xdr:row>
      <xdr:rowOff>1064</xdr:rowOff>
    </xdr:from>
    <xdr:to>
      <xdr:col>41</xdr:col>
      <xdr:colOff>138545</xdr:colOff>
      <xdr:row>35</xdr:row>
      <xdr:rowOff>85256</xdr:rowOff>
    </xdr:to>
    <xdr:sp macro="" textlink="">
      <xdr:nvSpPr>
        <xdr:cNvPr id="340" name="Oval 339">
          <a:extLst>
            <a:ext uri="{FF2B5EF4-FFF2-40B4-BE49-F238E27FC236}">
              <a16:creationId xmlns:a16="http://schemas.microsoft.com/office/drawing/2014/main" id="{00000000-0008-0000-0100-000054010000}"/>
            </a:ext>
          </a:extLst>
        </xdr:cNvPr>
        <xdr:cNvSpPr/>
      </xdr:nvSpPr>
      <xdr:spPr>
        <a:xfrm>
          <a:off x="3981583" y="5665442"/>
          <a:ext cx="441214" cy="446541"/>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26</xdr:col>
      <xdr:colOff>30906</xdr:colOff>
      <xdr:row>39</xdr:row>
      <xdr:rowOff>78861</xdr:rowOff>
    </xdr:from>
    <xdr:to>
      <xdr:col>28</xdr:col>
      <xdr:colOff>88455</xdr:colOff>
      <xdr:row>41</xdr:row>
      <xdr:rowOff>163053</xdr:rowOff>
    </xdr:to>
    <xdr:sp macro="" textlink="">
      <xdr:nvSpPr>
        <xdr:cNvPr id="341" name="Oval 340">
          <a:extLst>
            <a:ext uri="{FF2B5EF4-FFF2-40B4-BE49-F238E27FC236}">
              <a16:creationId xmlns:a16="http://schemas.microsoft.com/office/drawing/2014/main" id="{00000000-0008-0000-0100-000055010000}"/>
            </a:ext>
          </a:extLst>
        </xdr:cNvPr>
        <xdr:cNvSpPr/>
      </xdr:nvSpPr>
      <xdr:spPr>
        <a:xfrm>
          <a:off x="1437675" y="6830288"/>
          <a:ext cx="441214" cy="446541"/>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31</xdr:col>
      <xdr:colOff>12788</xdr:colOff>
      <xdr:row>39</xdr:row>
      <xdr:rowOff>98043</xdr:rowOff>
    </xdr:from>
    <xdr:to>
      <xdr:col>33</xdr:col>
      <xdr:colOff>70337</xdr:colOff>
      <xdr:row>41</xdr:row>
      <xdr:rowOff>182235</xdr:rowOff>
    </xdr:to>
    <xdr:sp macro="" textlink="">
      <xdr:nvSpPr>
        <xdr:cNvPr id="342" name="Oval 341">
          <a:extLst>
            <a:ext uri="{FF2B5EF4-FFF2-40B4-BE49-F238E27FC236}">
              <a16:creationId xmlns:a16="http://schemas.microsoft.com/office/drawing/2014/main" id="{00000000-0008-0000-0100-000056010000}"/>
            </a:ext>
          </a:extLst>
        </xdr:cNvPr>
        <xdr:cNvSpPr/>
      </xdr:nvSpPr>
      <xdr:spPr>
        <a:xfrm>
          <a:off x="2378718" y="6849470"/>
          <a:ext cx="441213" cy="446541"/>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35</xdr:col>
      <xdr:colOff>138547</xdr:colOff>
      <xdr:row>39</xdr:row>
      <xdr:rowOff>106572</xdr:rowOff>
    </xdr:from>
    <xdr:to>
      <xdr:col>38</xdr:col>
      <xdr:colOff>4263</xdr:colOff>
      <xdr:row>41</xdr:row>
      <xdr:rowOff>190764</xdr:rowOff>
    </xdr:to>
    <xdr:sp macro="" textlink="">
      <xdr:nvSpPr>
        <xdr:cNvPr id="343" name="Oval 342">
          <a:extLst>
            <a:ext uri="{FF2B5EF4-FFF2-40B4-BE49-F238E27FC236}">
              <a16:creationId xmlns:a16="http://schemas.microsoft.com/office/drawing/2014/main" id="{00000000-0008-0000-0100-000057010000}"/>
            </a:ext>
          </a:extLst>
        </xdr:cNvPr>
        <xdr:cNvSpPr/>
      </xdr:nvSpPr>
      <xdr:spPr>
        <a:xfrm>
          <a:off x="3271806" y="6857999"/>
          <a:ext cx="441212" cy="446541"/>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29</xdr:col>
      <xdr:colOff>157729</xdr:colOff>
      <xdr:row>37</xdr:row>
      <xdr:rowOff>67140</xdr:rowOff>
    </xdr:from>
    <xdr:to>
      <xdr:col>32</xdr:col>
      <xdr:colOff>23445</xdr:colOff>
      <xdr:row>39</xdr:row>
      <xdr:rowOff>151332</xdr:rowOff>
    </xdr:to>
    <xdr:sp macro="" textlink="">
      <xdr:nvSpPr>
        <xdr:cNvPr id="344" name="Oval 343">
          <a:extLst>
            <a:ext uri="{FF2B5EF4-FFF2-40B4-BE49-F238E27FC236}">
              <a16:creationId xmlns:a16="http://schemas.microsoft.com/office/drawing/2014/main" id="{00000000-0008-0000-0100-000058010000}"/>
            </a:ext>
          </a:extLst>
        </xdr:cNvPr>
        <xdr:cNvSpPr/>
      </xdr:nvSpPr>
      <xdr:spPr>
        <a:xfrm>
          <a:off x="2139995" y="6456217"/>
          <a:ext cx="441212" cy="44654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39</xdr:col>
      <xdr:colOff>75667</xdr:colOff>
      <xdr:row>37</xdr:row>
      <xdr:rowOff>70338</xdr:rowOff>
    </xdr:from>
    <xdr:to>
      <xdr:col>41</xdr:col>
      <xdr:colOff>133216</xdr:colOff>
      <xdr:row>39</xdr:row>
      <xdr:rowOff>154530</xdr:rowOff>
    </xdr:to>
    <xdr:sp macro="" textlink="">
      <xdr:nvSpPr>
        <xdr:cNvPr id="345" name="Oval 344">
          <a:extLst>
            <a:ext uri="{FF2B5EF4-FFF2-40B4-BE49-F238E27FC236}">
              <a16:creationId xmlns:a16="http://schemas.microsoft.com/office/drawing/2014/main" id="{00000000-0008-0000-0100-000059010000}"/>
            </a:ext>
          </a:extLst>
        </xdr:cNvPr>
        <xdr:cNvSpPr/>
      </xdr:nvSpPr>
      <xdr:spPr>
        <a:xfrm>
          <a:off x="3976254" y="6459415"/>
          <a:ext cx="441214" cy="44654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40</xdr:col>
      <xdr:colOff>132151</xdr:colOff>
      <xdr:row>39</xdr:row>
      <xdr:rowOff>110835</xdr:rowOff>
    </xdr:from>
    <xdr:to>
      <xdr:col>42</xdr:col>
      <xdr:colOff>189700</xdr:colOff>
      <xdr:row>42</xdr:row>
      <xdr:rowOff>3195</xdr:rowOff>
    </xdr:to>
    <xdr:sp macro="" textlink="">
      <xdr:nvSpPr>
        <xdr:cNvPr id="346" name="Oval 345">
          <a:extLst>
            <a:ext uri="{FF2B5EF4-FFF2-40B4-BE49-F238E27FC236}">
              <a16:creationId xmlns:a16="http://schemas.microsoft.com/office/drawing/2014/main" id="{00000000-0008-0000-0100-00005A010000}"/>
            </a:ext>
          </a:extLst>
        </xdr:cNvPr>
        <xdr:cNvSpPr/>
      </xdr:nvSpPr>
      <xdr:spPr>
        <a:xfrm>
          <a:off x="4224571" y="6862262"/>
          <a:ext cx="441213" cy="446541"/>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40</xdr:col>
      <xdr:colOff>114035</xdr:colOff>
      <xdr:row>35</xdr:row>
      <xdr:rowOff>34102</xdr:rowOff>
    </xdr:from>
    <xdr:to>
      <xdr:col>42</xdr:col>
      <xdr:colOff>171584</xdr:colOff>
      <xdr:row>37</xdr:row>
      <xdr:rowOff>118295</xdr:rowOff>
    </xdr:to>
    <xdr:sp macro="" textlink="">
      <xdr:nvSpPr>
        <xdr:cNvPr id="347" name="Oval 346">
          <a:extLst>
            <a:ext uri="{FF2B5EF4-FFF2-40B4-BE49-F238E27FC236}">
              <a16:creationId xmlns:a16="http://schemas.microsoft.com/office/drawing/2014/main" id="{00000000-0008-0000-0100-00005B010000}"/>
            </a:ext>
          </a:extLst>
        </xdr:cNvPr>
        <xdr:cNvSpPr/>
      </xdr:nvSpPr>
      <xdr:spPr>
        <a:xfrm>
          <a:off x="4206455" y="6060829"/>
          <a:ext cx="441213" cy="446543"/>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33</xdr:col>
      <xdr:colOff>58615</xdr:colOff>
      <xdr:row>39</xdr:row>
      <xdr:rowOff>117230</xdr:rowOff>
    </xdr:from>
    <xdr:to>
      <xdr:col>35</xdr:col>
      <xdr:colOff>116164</xdr:colOff>
      <xdr:row>42</xdr:row>
      <xdr:rowOff>9590</xdr:rowOff>
    </xdr:to>
    <xdr:sp macro="" textlink="">
      <xdr:nvSpPr>
        <xdr:cNvPr id="348" name="Oval 347">
          <a:extLst>
            <a:ext uri="{FF2B5EF4-FFF2-40B4-BE49-F238E27FC236}">
              <a16:creationId xmlns:a16="http://schemas.microsoft.com/office/drawing/2014/main" id="{00000000-0008-0000-0100-00005C010000}"/>
            </a:ext>
          </a:extLst>
        </xdr:cNvPr>
        <xdr:cNvSpPr/>
      </xdr:nvSpPr>
      <xdr:spPr>
        <a:xfrm>
          <a:off x="2808209" y="6868657"/>
          <a:ext cx="441214" cy="446541"/>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28</xdr:col>
      <xdr:colOff>109770</xdr:colOff>
      <xdr:row>39</xdr:row>
      <xdr:rowOff>99112</xdr:rowOff>
    </xdr:from>
    <xdr:to>
      <xdr:col>30</xdr:col>
      <xdr:colOff>167319</xdr:colOff>
      <xdr:row>41</xdr:row>
      <xdr:rowOff>183304</xdr:rowOff>
    </xdr:to>
    <xdr:sp macro="" textlink="">
      <xdr:nvSpPr>
        <xdr:cNvPr id="349" name="Oval 348">
          <a:extLst>
            <a:ext uri="{FF2B5EF4-FFF2-40B4-BE49-F238E27FC236}">
              <a16:creationId xmlns:a16="http://schemas.microsoft.com/office/drawing/2014/main" id="{00000000-0008-0000-0100-00005D010000}"/>
            </a:ext>
          </a:extLst>
        </xdr:cNvPr>
        <xdr:cNvSpPr/>
      </xdr:nvSpPr>
      <xdr:spPr>
        <a:xfrm>
          <a:off x="1900204" y="6850539"/>
          <a:ext cx="441213" cy="446541"/>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607468</xdr:colOff>
      <xdr:row>45</xdr:row>
      <xdr:rowOff>10657</xdr:rowOff>
    </xdr:from>
    <xdr:to>
      <xdr:col>5</xdr:col>
      <xdr:colOff>57548</xdr:colOff>
      <xdr:row>47</xdr:row>
      <xdr:rowOff>94850</xdr:rowOff>
    </xdr:to>
    <xdr:sp macro="" textlink="">
      <xdr:nvSpPr>
        <xdr:cNvPr id="354" name="Oval 353">
          <a:extLst>
            <a:ext uri="{FF2B5EF4-FFF2-40B4-BE49-F238E27FC236}">
              <a16:creationId xmlns:a16="http://schemas.microsoft.com/office/drawing/2014/main" id="{00000000-0008-0000-0100-000062010000}"/>
            </a:ext>
          </a:extLst>
        </xdr:cNvPr>
        <xdr:cNvSpPr/>
      </xdr:nvSpPr>
      <xdr:spPr>
        <a:xfrm>
          <a:off x="1219377" y="4109293"/>
          <a:ext cx="454535" cy="453648"/>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69273</xdr:colOff>
      <xdr:row>44</xdr:row>
      <xdr:rowOff>186503</xdr:rowOff>
    </xdr:from>
    <xdr:to>
      <xdr:col>7</xdr:col>
      <xdr:colOff>126822</xdr:colOff>
      <xdr:row>47</xdr:row>
      <xdr:rowOff>78863</xdr:rowOff>
    </xdr:to>
    <xdr:sp macro="" textlink="">
      <xdr:nvSpPr>
        <xdr:cNvPr id="355" name="Oval 354">
          <a:extLst>
            <a:ext uri="{FF2B5EF4-FFF2-40B4-BE49-F238E27FC236}">
              <a16:creationId xmlns:a16="http://schemas.microsoft.com/office/drawing/2014/main" id="{00000000-0008-0000-0100-000063010000}"/>
            </a:ext>
          </a:extLst>
        </xdr:cNvPr>
        <xdr:cNvSpPr/>
      </xdr:nvSpPr>
      <xdr:spPr>
        <a:xfrm>
          <a:off x="1685637" y="4088867"/>
          <a:ext cx="450094" cy="45808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7</xdr:col>
      <xdr:colOff>152401</xdr:colOff>
      <xdr:row>45</xdr:row>
      <xdr:rowOff>3195</xdr:rowOff>
    </xdr:from>
    <xdr:to>
      <xdr:col>10</xdr:col>
      <xdr:colOff>18117</xdr:colOff>
      <xdr:row>47</xdr:row>
      <xdr:rowOff>87388</xdr:rowOff>
    </xdr:to>
    <xdr:sp macro="" textlink="">
      <xdr:nvSpPr>
        <xdr:cNvPr id="356" name="Oval 355">
          <a:extLst>
            <a:ext uri="{FF2B5EF4-FFF2-40B4-BE49-F238E27FC236}">
              <a16:creationId xmlns:a16="http://schemas.microsoft.com/office/drawing/2014/main" id="{00000000-0008-0000-0100-000064010000}"/>
            </a:ext>
          </a:extLst>
        </xdr:cNvPr>
        <xdr:cNvSpPr/>
      </xdr:nvSpPr>
      <xdr:spPr>
        <a:xfrm>
          <a:off x="2161310" y="4101831"/>
          <a:ext cx="454534" cy="453648"/>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70338</xdr:colOff>
      <xdr:row>44</xdr:row>
      <xdr:rowOff>187568</xdr:rowOff>
    </xdr:from>
    <xdr:to>
      <xdr:col>12</xdr:col>
      <xdr:colOff>127887</xdr:colOff>
      <xdr:row>47</xdr:row>
      <xdr:rowOff>79928</xdr:rowOff>
    </xdr:to>
    <xdr:sp macro="" textlink="">
      <xdr:nvSpPr>
        <xdr:cNvPr id="357" name="Oval 356">
          <a:extLst>
            <a:ext uri="{FF2B5EF4-FFF2-40B4-BE49-F238E27FC236}">
              <a16:creationId xmlns:a16="http://schemas.microsoft.com/office/drawing/2014/main" id="{00000000-0008-0000-0100-000065010000}"/>
            </a:ext>
          </a:extLst>
        </xdr:cNvPr>
        <xdr:cNvSpPr/>
      </xdr:nvSpPr>
      <xdr:spPr>
        <a:xfrm>
          <a:off x="2668065" y="4089932"/>
          <a:ext cx="450095" cy="45808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142810</xdr:colOff>
      <xdr:row>44</xdr:row>
      <xdr:rowOff>180108</xdr:rowOff>
    </xdr:from>
    <xdr:to>
      <xdr:col>15</xdr:col>
      <xdr:colOff>8526</xdr:colOff>
      <xdr:row>47</xdr:row>
      <xdr:rowOff>72468</xdr:rowOff>
    </xdr:to>
    <xdr:sp macro="" textlink="">
      <xdr:nvSpPr>
        <xdr:cNvPr id="358" name="Oval 357">
          <a:extLst>
            <a:ext uri="{FF2B5EF4-FFF2-40B4-BE49-F238E27FC236}">
              <a16:creationId xmlns:a16="http://schemas.microsoft.com/office/drawing/2014/main" id="{00000000-0008-0000-0100-000066010000}"/>
            </a:ext>
          </a:extLst>
        </xdr:cNvPr>
        <xdr:cNvSpPr/>
      </xdr:nvSpPr>
      <xdr:spPr>
        <a:xfrm>
          <a:off x="3133083" y="4082472"/>
          <a:ext cx="454534" cy="45808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15</xdr:col>
      <xdr:colOff>28775</xdr:colOff>
      <xdr:row>45</xdr:row>
      <xdr:rowOff>7458</xdr:rowOff>
    </xdr:from>
    <xdr:to>
      <xdr:col>17</xdr:col>
      <xdr:colOff>86324</xdr:colOff>
      <xdr:row>47</xdr:row>
      <xdr:rowOff>91651</xdr:rowOff>
    </xdr:to>
    <xdr:sp macro="" textlink="">
      <xdr:nvSpPr>
        <xdr:cNvPr id="359" name="Oval 358">
          <a:extLst>
            <a:ext uri="{FF2B5EF4-FFF2-40B4-BE49-F238E27FC236}">
              <a16:creationId xmlns:a16="http://schemas.microsoft.com/office/drawing/2014/main" id="{00000000-0008-0000-0100-000067010000}"/>
            </a:ext>
          </a:extLst>
        </xdr:cNvPr>
        <xdr:cNvSpPr/>
      </xdr:nvSpPr>
      <xdr:spPr>
        <a:xfrm>
          <a:off x="3607866" y="4106094"/>
          <a:ext cx="450094" cy="453648"/>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18</xdr:col>
      <xdr:colOff>2</xdr:colOff>
      <xdr:row>45</xdr:row>
      <xdr:rowOff>5327</xdr:rowOff>
    </xdr:from>
    <xdr:to>
      <xdr:col>20</xdr:col>
      <xdr:colOff>57551</xdr:colOff>
      <xdr:row>47</xdr:row>
      <xdr:rowOff>89520</xdr:rowOff>
    </xdr:to>
    <xdr:sp macro="" textlink="">
      <xdr:nvSpPr>
        <xdr:cNvPr id="360" name="Oval 359">
          <a:extLst>
            <a:ext uri="{FF2B5EF4-FFF2-40B4-BE49-F238E27FC236}">
              <a16:creationId xmlns:a16="http://schemas.microsoft.com/office/drawing/2014/main" id="{00000000-0008-0000-0100-000068010000}"/>
            </a:ext>
          </a:extLst>
        </xdr:cNvPr>
        <xdr:cNvSpPr/>
      </xdr:nvSpPr>
      <xdr:spPr>
        <a:xfrm>
          <a:off x="4167911" y="4103963"/>
          <a:ext cx="450095" cy="453648"/>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4</xdr:col>
      <xdr:colOff>45827</xdr:colOff>
      <xdr:row>47</xdr:row>
      <xdr:rowOff>29840</xdr:rowOff>
    </xdr:from>
    <xdr:to>
      <xdr:col>6</xdr:col>
      <xdr:colOff>103376</xdr:colOff>
      <xdr:row>49</xdr:row>
      <xdr:rowOff>114032</xdr:rowOff>
    </xdr:to>
    <xdr:sp macro="" textlink="">
      <xdr:nvSpPr>
        <xdr:cNvPr id="361" name="Oval 360">
          <a:extLst>
            <a:ext uri="{FF2B5EF4-FFF2-40B4-BE49-F238E27FC236}">
              <a16:creationId xmlns:a16="http://schemas.microsoft.com/office/drawing/2014/main" id="{00000000-0008-0000-0100-000069010000}"/>
            </a:ext>
          </a:extLst>
        </xdr:cNvPr>
        <xdr:cNvSpPr/>
      </xdr:nvSpPr>
      <xdr:spPr>
        <a:xfrm>
          <a:off x="1465918" y="4497931"/>
          <a:ext cx="450094" cy="453646"/>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11</xdr:col>
      <xdr:colOff>86324</xdr:colOff>
      <xdr:row>47</xdr:row>
      <xdr:rowOff>49023</xdr:rowOff>
    </xdr:from>
    <xdr:to>
      <xdr:col>13</xdr:col>
      <xdr:colOff>143873</xdr:colOff>
      <xdr:row>49</xdr:row>
      <xdr:rowOff>133215</xdr:rowOff>
    </xdr:to>
    <xdr:sp macro="" textlink="">
      <xdr:nvSpPr>
        <xdr:cNvPr id="362" name="Oval 361">
          <a:extLst>
            <a:ext uri="{FF2B5EF4-FFF2-40B4-BE49-F238E27FC236}">
              <a16:creationId xmlns:a16="http://schemas.microsoft.com/office/drawing/2014/main" id="{00000000-0008-0000-0100-00006A010000}"/>
            </a:ext>
          </a:extLst>
        </xdr:cNvPr>
        <xdr:cNvSpPr/>
      </xdr:nvSpPr>
      <xdr:spPr>
        <a:xfrm>
          <a:off x="2880324" y="4517114"/>
          <a:ext cx="450094" cy="453646"/>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4264</xdr:colOff>
      <xdr:row>47</xdr:row>
      <xdr:rowOff>20249</xdr:rowOff>
    </xdr:from>
    <xdr:to>
      <xdr:col>11</xdr:col>
      <xdr:colOff>61813</xdr:colOff>
      <xdr:row>49</xdr:row>
      <xdr:rowOff>104441</xdr:rowOff>
    </xdr:to>
    <xdr:sp macro="" textlink="">
      <xdr:nvSpPr>
        <xdr:cNvPr id="363" name="Oval 362">
          <a:extLst>
            <a:ext uri="{FF2B5EF4-FFF2-40B4-BE49-F238E27FC236}">
              <a16:creationId xmlns:a16="http://schemas.microsoft.com/office/drawing/2014/main" id="{00000000-0008-0000-0100-00006B010000}"/>
            </a:ext>
          </a:extLst>
        </xdr:cNvPr>
        <xdr:cNvSpPr/>
      </xdr:nvSpPr>
      <xdr:spPr>
        <a:xfrm>
          <a:off x="2405719" y="4488340"/>
          <a:ext cx="450094" cy="453646"/>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11</xdr:col>
      <xdr:colOff>66076</xdr:colOff>
      <xdr:row>51</xdr:row>
      <xdr:rowOff>140677</xdr:rowOff>
    </xdr:from>
    <xdr:to>
      <xdr:col>13</xdr:col>
      <xdr:colOff>123625</xdr:colOff>
      <xdr:row>54</xdr:row>
      <xdr:rowOff>43694</xdr:rowOff>
    </xdr:to>
    <xdr:sp macro="" textlink="">
      <xdr:nvSpPr>
        <xdr:cNvPr id="364" name="Oval 363">
          <a:extLst>
            <a:ext uri="{FF2B5EF4-FFF2-40B4-BE49-F238E27FC236}">
              <a16:creationId xmlns:a16="http://schemas.microsoft.com/office/drawing/2014/main" id="{00000000-0008-0000-0100-00006C010000}"/>
            </a:ext>
          </a:extLst>
        </xdr:cNvPr>
        <xdr:cNvSpPr/>
      </xdr:nvSpPr>
      <xdr:spPr>
        <a:xfrm>
          <a:off x="2860076" y="5347677"/>
          <a:ext cx="450094" cy="468744"/>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13</xdr:col>
      <xdr:colOff>165190</xdr:colOff>
      <xdr:row>47</xdr:row>
      <xdr:rowOff>47959</xdr:rowOff>
    </xdr:from>
    <xdr:to>
      <xdr:col>16</xdr:col>
      <xdr:colOff>30906</xdr:colOff>
      <xdr:row>49</xdr:row>
      <xdr:rowOff>132151</xdr:rowOff>
    </xdr:to>
    <xdr:sp macro="" textlink="">
      <xdr:nvSpPr>
        <xdr:cNvPr id="365" name="Oval 364">
          <a:extLst>
            <a:ext uri="{FF2B5EF4-FFF2-40B4-BE49-F238E27FC236}">
              <a16:creationId xmlns:a16="http://schemas.microsoft.com/office/drawing/2014/main" id="{00000000-0008-0000-0100-00006D010000}"/>
            </a:ext>
          </a:extLst>
        </xdr:cNvPr>
        <xdr:cNvSpPr/>
      </xdr:nvSpPr>
      <xdr:spPr>
        <a:xfrm>
          <a:off x="3351735" y="4516050"/>
          <a:ext cx="454535" cy="453646"/>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16</xdr:col>
      <xdr:colOff>67141</xdr:colOff>
      <xdr:row>47</xdr:row>
      <xdr:rowOff>29841</xdr:rowOff>
    </xdr:from>
    <xdr:to>
      <xdr:col>18</xdr:col>
      <xdr:colOff>124690</xdr:colOff>
      <xdr:row>49</xdr:row>
      <xdr:rowOff>114033</xdr:rowOff>
    </xdr:to>
    <xdr:sp macro="" textlink="">
      <xdr:nvSpPr>
        <xdr:cNvPr id="366" name="Oval 365">
          <a:extLst>
            <a:ext uri="{FF2B5EF4-FFF2-40B4-BE49-F238E27FC236}">
              <a16:creationId xmlns:a16="http://schemas.microsoft.com/office/drawing/2014/main" id="{00000000-0008-0000-0100-00006E010000}"/>
            </a:ext>
          </a:extLst>
        </xdr:cNvPr>
        <xdr:cNvSpPr/>
      </xdr:nvSpPr>
      <xdr:spPr>
        <a:xfrm>
          <a:off x="3842505" y="4497932"/>
          <a:ext cx="450094" cy="453646"/>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18</xdr:col>
      <xdr:colOff>118298</xdr:colOff>
      <xdr:row>47</xdr:row>
      <xdr:rowOff>80996</xdr:rowOff>
    </xdr:from>
    <xdr:to>
      <xdr:col>20</xdr:col>
      <xdr:colOff>175847</xdr:colOff>
      <xdr:row>49</xdr:row>
      <xdr:rowOff>165188</xdr:rowOff>
    </xdr:to>
    <xdr:sp macro="" textlink="">
      <xdr:nvSpPr>
        <xdr:cNvPr id="367" name="Oval 366">
          <a:extLst>
            <a:ext uri="{FF2B5EF4-FFF2-40B4-BE49-F238E27FC236}">
              <a16:creationId xmlns:a16="http://schemas.microsoft.com/office/drawing/2014/main" id="{00000000-0008-0000-0100-00006F010000}"/>
            </a:ext>
          </a:extLst>
        </xdr:cNvPr>
        <xdr:cNvSpPr/>
      </xdr:nvSpPr>
      <xdr:spPr>
        <a:xfrm>
          <a:off x="4286207" y="4549087"/>
          <a:ext cx="450095" cy="453646"/>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4264</xdr:colOff>
      <xdr:row>49</xdr:row>
      <xdr:rowOff>52221</xdr:rowOff>
    </xdr:from>
    <xdr:to>
      <xdr:col>5</xdr:col>
      <xdr:colOff>61813</xdr:colOff>
      <xdr:row>51</xdr:row>
      <xdr:rowOff>136414</xdr:rowOff>
    </xdr:to>
    <xdr:sp macro="" textlink="">
      <xdr:nvSpPr>
        <xdr:cNvPr id="368" name="Oval 367">
          <a:extLst>
            <a:ext uri="{FF2B5EF4-FFF2-40B4-BE49-F238E27FC236}">
              <a16:creationId xmlns:a16="http://schemas.microsoft.com/office/drawing/2014/main" id="{00000000-0008-0000-0100-000070010000}"/>
            </a:ext>
          </a:extLst>
        </xdr:cNvPr>
        <xdr:cNvSpPr/>
      </xdr:nvSpPr>
      <xdr:spPr>
        <a:xfrm>
          <a:off x="1228082" y="4889766"/>
          <a:ext cx="450095" cy="453648"/>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87391</xdr:colOff>
      <xdr:row>49</xdr:row>
      <xdr:rowOff>87389</xdr:rowOff>
    </xdr:from>
    <xdr:to>
      <xdr:col>7</xdr:col>
      <xdr:colOff>144940</xdr:colOff>
      <xdr:row>51</xdr:row>
      <xdr:rowOff>171582</xdr:rowOff>
    </xdr:to>
    <xdr:sp macro="" textlink="">
      <xdr:nvSpPr>
        <xdr:cNvPr id="369" name="Oval 368">
          <a:extLst>
            <a:ext uri="{FF2B5EF4-FFF2-40B4-BE49-F238E27FC236}">
              <a16:creationId xmlns:a16="http://schemas.microsoft.com/office/drawing/2014/main" id="{00000000-0008-0000-0100-000071010000}"/>
            </a:ext>
          </a:extLst>
        </xdr:cNvPr>
        <xdr:cNvSpPr/>
      </xdr:nvSpPr>
      <xdr:spPr>
        <a:xfrm>
          <a:off x="1703755" y="4924934"/>
          <a:ext cx="450094" cy="453648"/>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47960</xdr:colOff>
      <xdr:row>49</xdr:row>
      <xdr:rowOff>106573</xdr:rowOff>
    </xdr:from>
    <xdr:to>
      <xdr:col>12</xdr:col>
      <xdr:colOff>105509</xdr:colOff>
      <xdr:row>52</xdr:row>
      <xdr:rowOff>9591</xdr:rowOff>
    </xdr:to>
    <xdr:sp macro="" textlink="">
      <xdr:nvSpPr>
        <xdr:cNvPr id="370" name="Oval 369">
          <a:extLst>
            <a:ext uri="{FF2B5EF4-FFF2-40B4-BE49-F238E27FC236}">
              <a16:creationId xmlns:a16="http://schemas.microsoft.com/office/drawing/2014/main" id="{00000000-0008-0000-0100-000072010000}"/>
            </a:ext>
          </a:extLst>
        </xdr:cNvPr>
        <xdr:cNvSpPr/>
      </xdr:nvSpPr>
      <xdr:spPr>
        <a:xfrm>
          <a:off x="2645687" y="4944118"/>
          <a:ext cx="450095" cy="457200"/>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120431</xdr:colOff>
      <xdr:row>49</xdr:row>
      <xdr:rowOff>93783</xdr:rowOff>
    </xdr:from>
    <xdr:to>
      <xdr:col>14</xdr:col>
      <xdr:colOff>177980</xdr:colOff>
      <xdr:row>51</xdr:row>
      <xdr:rowOff>177976</xdr:rowOff>
    </xdr:to>
    <xdr:sp macro="" textlink="">
      <xdr:nvSpPr>
        <xdr:cNvPr id="371" name="Oval 370">
          <a:extLst>
            <a:ext uri="{FF2B5EF4-FFF2-40B4-BE49-F238E27FC236}">
              <a16:creationId xmlns:a16="http://schemas.microsoft.com/office/drawing/2014/main" id="{00000000-0008-0000-0100-000073010000}"/>
            </a:ext>
          </a:extLst>
        </xdr:cNvPr>
        <xdr:cNvSpPr/>
      </xdr:nvSpPr>
      <xdr:spPr>
        <a:xfrm>
          <a:off x="3110704" y="4931328"/>
          <a:ext cx="450094" cy="453648"/>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15</xdr:col>
      <xdr:colOff>38367</xdr:colOff>
      <xdr:row>49</xdr:row>
      <xdr:rowOff>59680</xdr:rowOff>
    </xdr:from>
    <xdr:to>
      <xdr:col>17</xdr:col>
      <xdr:colOff>95916</xdr:colOff>
      <xdr:row>51</xdr:row>
      <xdr:rowOff>143873</xdr:rowOff>
    </xdr:to>
    <xdr:sp macro="" textlink="">
      <xdr:nvSpPr>
        <xdr:cNvPr id="372" name="Oval 371">
          <a:extLst>
            <a:ext uri="{FF2B5EF4-FFF2-40B4-BE49-F238E27FC236}">
              <a16:creationId xmlns:a16="http://schemas.microsoft.com/office/drawing/2014/main" id="{00000000-0008-0000-0100-000074010000}"/>
            </a:ext>
          </a:extLst>
        </xdr:cNvPr>
        <xdr:cNvSpPr/>
      </xdr:nvSpPr>
      <xdr:spPr>
        <a:xfrm>
          <a:off x="3617458" y="4897225"/>
          <a:ext cx="450094" cy="453648"/>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184370</xdr:colOff>
      <xdr:row>51</xdr:row>
      <xdr:rowOff>99114</xdr:rowOff>
    </xdr:from>
    <xdr:to>
      <xdr:col>6</xdr:col>
      <xdr:colOff>50087</xdr:colOff>
      <xdr:row>54</xdr:row>
      <xdr:rowOff>2131</xdr:rowOff>
    </xdr:to>
    <xdr:sp macro="" textlink="">
      <xdr:nvSpPr>
        <xdr:cNvPr id="373" name="Oval 372">
          <a:extLst>
            <a:ext uri="{FF2B5EF4-FFF2-40B4-BE49-F238E27FC236}">
              <a16:creationId xmlns:a16="http://schemas.microsoft.com/office/drawing/2014/main" id="{00000000-0008-0000-0100-000075010000}"/>
            </a:ext>
          </a:extLst>
        </xdr:cNvPr>
        <xdr:cNvSpPr/>
      </xdr:nvSpPr>
      <xdr:spPr>
        <a:xfrm>
          <a:off x="1408188" y="5306114"/>
          <a:ext cx="454535" cy="468744"/>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93784</xdr:colOff>
      <xdr:row>51</xdr:row>
      <xdr:rowOff>125756</xdr:rowOff>
    </xdr:from>
    <xdr:to>
      <xdr:col>8</xdr:col>
      <xdr:colOff>151333</xdr:colOff>
      <xdr:row>54</xdr:row>
      <xdr:rowOff>28773</xdr:rowOff>
    </xdr:to>
    <xdr:sp macro="" textlink="">
      <xdr:nvSpPr>
        <xdr:cNvPr id="374" name="Oval 373">
          <a:extLst>
            <a:ext uri="{FF2B5EF4-FFF2-40B4-BE49-F238E27FC236}">
              <a16:creationId xmlns:a16="http://schemas.microsoft.com/office/drawing/2014/main" id="{00000000-0008-0000-0100-000076010000}"/>
            </a:ext>
          </a:extLst>
        </xdr:cNvPr>
        <xdr:cNvSpPr/>
      </xdr:nvSpPr>
      <xdr:spPr>
        <a:xfrm>
          <a:off x="1906420" y="5332756"/>
          <a:ext cx="450095" cy="468744"/>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7</xdr:col>
      <xdr:colOff>144939</xdr:colOff>
      <xdr:row>53</xdr:row>
      <xdr:rowOff>166252</xdr:rowOff>
    </xdr:from>
    <xdr:to>
      <xdr:col>10</xdr:col>
      <xdr:colOff>10655</xdr:colOff>
      <xdr:row>56</xdr:row>
      <xdr:rowOff>69269</xdr:rowOff>
    </xdr:to>
    <xdr:sp macro="" textlink="">
      <xdr:nvSpPr>
        <xdr:cNvPr id="375" name="Oval 374">
          <a:extLst>
            <a:ext uri="{FF2B5EF4-FFF2-40B4-BE49-F238E27FC236}">
              <a16:creationId xmlns:a16="http://schemas.microsoft.com/office/drawing/2014/main" id="{00000000-0008-0000-0100-000077010000}"/>
            </a:ext>
          </a:extLst>
        </xdr:cNvPr>
        <xdr:cNvSpPr/>
      </xdr:nvSpPr>
      <xdr:spPr>
        <a:xfrm>
          <a:off x="2153848" y="5742707"/>
          <a:ext cx="454534" cy="468744"/>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7</xdr:col>
      <xdr:colOff>169451</xdr:colOff>
      <xdr:row>49</xdr:row>
      <xdr:rowOff>73533</xdr:rowOff>
    </xdr:from>
    <xdr:to>
      <xdr:col>10</xdr:col>
      <xdr:colOff>35167</xdr:colOff>
      <xdr:row>51</xdr:row>
      <xdr:rowOff>157726</xdr:rowOff>
    </xdr:to>
    <xdr:sp macro="" textlink="">
      <xdr:nvSpPr>
        <xdr:cNvPr id="376" name="Oval 375">
          <a:extLst>
            <a:ext uri="{FF2B5EF4-FFF2-40B4-BE49-F238E27FC236}">
              <a16:creationId xmlns:a16="http://schemas.microsoft.com/office/drawing/2014/main" id="{00000000-0008-0000-0100-000078010000}"/>
            </a:ext>
          </a:extLst>
        </xdr:cNvPr>
        <xdr:cNvSpPr/>
      </xdr:nvSpPr>
      <xdr:spPr>
        <a:xfrm>
          <a:off x="2178360" y="4911078"/>
          <a:ext cx="454534" cy="453648"/>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14</xdr:col>
      <xdr:colOff>2132</xdr:colOff>
      <xdr:row>51</xdr:row>
      <xdr:rowOff>87391</xdr:rowOff>
    </xdr:from>
    <xdr:to>
      <xdr:col>16</xdr:col>
      <xdr:colOff>59680</xdr:colOff>
      <xdr:row>53</xdr:row>
      <xdr:rowOff>171583</xdr:rowOff>
    </xdr:to>
    <xdr:sp macro="" textlink="">
      <xdr:nvSpPr>
        <xdr:cNvPr id="377" name="Oval 376">
          <a:extLst>
            <a:ext uri="{FF2B5EF4-FFF2-40B4-BE49-F238E27FC236}">
              <a16:creationId xmlns:a16="http://schemas.microsoft.com/office/drawing/2014/main" id="{00000000-0008-0000-0100-000079010000}"/>
            </a:ext>
          </a:extLst>
        </xdr:cNvPr>
        <xdr:cNvSpPr/>
      </xdr:nvSpPr>
      <xdr:spPr>
        <a:xfrm>
          <a:off x="3384950" y="5294391"/>
          <a:ext cx="450094" cy="45364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16</xdr:col>
      <xdr:colOff>63943</xdr:colOff>
      <xdr:row>51</xdr:row>
      <xdr:rowOff>149202</xdr:rowOff>
    </xdr:from>
    <xdr:to>
      <xdr:col>18</xdr:col>
      <xdr:colOff>121492</xdr:colOff>
      <xdr:row>54</xdr:row>
      <xdr:rowOff>52219</xdr:rowOff>
    </xdr:to>
    <xdr:sp macro="" textlink="">
      <xdr:nvSpPr>
        <xdr:cNvPr id="378" name="Oval 377">
          <a:extLst>
            <a:ext uri="{FF2B5EF4-FFF2-40B4-BE49-F238E27FC236}">
              <a16:creationId xmlns:a16="http://schemas.microsoft.com/office/drawing/2014/main" id="{00000000-0008-0000-0100-00007A010000}"/>
            </a:ext>
          </a:extLst>
        </xdr:cNvPr>
        <xdr:cNvSpPr/>
      </xdr:nvSpPr>
      <xdr:spPr>
        <a:xfrm>
          <a:off x="3839307" y="5356202"/>
          <a:ext cx="450094" cy="468744"/>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17</xdr:col>
      <xdr:colOff>93785</xdr:colOff>
      <xdr:row>49</xdr:row>
      <xdr:rowOff>120426</xdr:rowOff>
    </xdr:from>
    <xdr:to>
      <xdr:col>19</xdr:col>
      <xdr:colOff>151334</xdr:colOff>
      <xdr:row>52</xdr:row>
      <xdr:rowOff>23444</xdr:rowOff>
    </xdr:to>
    <xdr:sp macro="" textlink="">
      <xdr:nvSpPr>
        <xdr:cNvPr id="379" name="Oval 378">
          <a:extLst>
            <a:ext uri="{FF2B5EF4-FFF2-40B4-BE49-F238E27FC236}">
              <a16:creationId xmlns:a16="http://schemas.microsoft.com/office/drawing/2014/main" id="{00000000-0008-0000-0100-00007B010000}"/>
            </a:ext>
          </a:extLst>
        </xdr:cNvPr>
        <xdr:cNvSpPr/>
      </xdr:nvSpPr>
      <xdr:spPr>
        <a:xfrm>
          <a:off x="4065421" y="4957971"/>
          <a:ext cx="450095" cy="457200"/>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17052</xdr:colOff>
      <xdr:row>53</xdr:row>
      <xdr:rowOff>155597</xdr:rowOff>
    </xdr:from>
    <xdr:to>
      <xdr:col>5</xdr:col>
      <xdr:colOff>74601</xdr:colOff>
      <xdr:row>56</xdr:row>
      <xdr:rowOff>58614</xdr:rowOff>
    </xdr:to>
    <xdr:sp macro="" textlink="">
      <xdr:nvSpPr>
        <xdr:cNvPr id="380" name="Oval 379">
          <a:extLst>
            <a:ext uri="{FF2B5EF4-FFF2-40B4-BE49-F238E27FC236}">
              <a16:creationId xmlns:a16="http://schemas.microsoft.com/office/drawing/2014/main" id="{00000000-0008-0000-0100-00007C010000}"/>
            </a:ext>
          </a:extLst>
        </xdr:cNvPr>
        <xdr:cNvSpPr/>
      </xdr:nvSpPr>
      <xdr:spPr>
        <a:xfrm>
          <a:off x="1240870" y="5732052"/>
          <a:ext cx="450095" cy="468744"/>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78864</xdr:colOff>
      <xdr:row>53</xdr:row>
      <xdr:rowOff>164121</xdr:rowOff>
    </xdr:from>
    <xdr:to>
      <xdr:col>7</xdr:col>
      <xdr:colOff>136413</xdr:colOff>
      <xdr:row>56</xdr:row>
      <xdr:rowOff>67138</xdr:rowOff>
    </xdr:to>
    <xdr:sp macro="" textlink="">
      <xdr:nvSpPr>
        <xdr:cNvPr id="381" name="Oval 380">
          <a:extLst>
            <a:ext uri="{FF2B5EF4-FFF2-40B4-BE49-F238E27FC236}">
              <a16:creationId xmlns:a16="http://schemas.microsoft.com/office/drawing/2014/main" id="{00000000-0008-0000-0100-00007D010000}"/>
            </a:ext>
          </a:extLst>
        </xdr:cNvPr>
        <xdr:cNvSpPr/>
      </xdr:nvSpPr>
      <xdr:spPr>
        <a:xfrm>
          <a:off x="1695228" y="5740576"/>
          <a:ext cx="450094" cy="468744"/>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12788</xdr:colOff>
      <xdr:row>54</xdr:row>
      <xdr:rowOff>18118</xdr:rowOff>
    </xdr:from>
    <xdr:to>
      <xdr:col>12</xdr:col>
      <xdr:colOff>70337</xdr:colOff>
      <xdr:row>56</xdr:row>
      <xdr:rowOff>102310</xdr:rowOff>
    </xdr:to>
    <xdr:sp macro="" textlink="">
      <xdr:nvSpPr>
        <xdr:cNvPr id="382" name="Oval 381">
          <a:extLst>
            <a:ext uri="{FF2B5EF4-FFF2-40B4-BE49-F238E27FC236}">
              <a16:creationId xmlns:a16="http://schemas.microsoft.com/office/drawing/2014/main" id="{00000000-0008-0000-0100-00007E010000}"/>
            </a:ext>
          </a:extLst>
        </xdr:cNvPr>
        <xdr:cNvSpPr/>
      </xdr:nvSpPr>
      <xdr:spPr>
        <a:xfrm>
          <a:off x="2610515" y="5790845"/>
          <a:ext cx="450095" cy="45364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8</xdr:col>
      <xdr:colOff>181175</xdr:colOff>
      <xdr:row>51</xdr:row>
      <xdr:rowOff>122560</xdr:rowOff>
    </xdr:from>
    <xdr:to>
      <xdr:col>11</xdr:col>
      <xdr:colOff>46891</xdr:colOff>
      <xdr:row>54</xdr:row>
      <xdr:rowOff>25577</xdr:rowOff>
    </xdr:to>
    <xdr:sp macro="" textlink="">
      <xdr:nvSpPr>
        <xdr:cNvPr id="383" name="Oval 382">
          <a:extLst>
            <a:ext uri="{FF2B5EF4-FFF2-40B4-BE49-F238E27FC236}">
              <a16:creationId xmlns:a16="http://schemas.microsoft.com/office/drawing/2014/main" id="{00000000-0008-0000-0100-00007F010000}"/>
            </a:ext>
          </a:extLst>
        </xdr:cNvPr>
        <xdr:cNvSpPr/>
      </xdr:nvSpPr>
      <xdr:spPr>
        <a:xfrm>
          <a:off x="2386357" y="5329560"/>
          <a:ext cx="454534" cy="468744"/>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93785</xdr:colOff>
      <xdr:row>53</xdr:row>
      <xdr:rowOff>157727</xdr:rowOff>
    </xdr:from>
    <xdr:to>
      <xdr:col>14</xdr:col>
      <xdr:colOff>151334</xdr:colOff>
      <xdr:row>56</xdr:row>
      <xdr:rowOff>60744</xdr:rowOff>
    </xdr:to>
    <xdr:sp macro="" textlink="">
      <xdr:nvSpPr>
        <xdr:cNvPr id="384" name="Oval 383">
          <a:extLst>
            <a:ext uri="{FF2B5EF4-FFF2-40B4-BE49-F238E27FC236}">
              <a16:creationId xmlns:a16="http://schemas.microsoft.com/office/drawing/2014/main" id="{00000000-0008-0000-0100-000080010000}"/>
            </a:ext>
          </a:extLst>
        </xdr:cNvPr>
        <xdr:cNvSpPr/>
      </xdr:nvSpPr>
      <xdr:spPr>
        <a:xfrm>
          <a:off x="3084058" y="5734182"/>
          <a:ext cx="450094" cy="468744"/>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18</xdr:col>
      <xdr:colOff>123626</xdr:colOff>
      <xdr:row>51</xdr:row>
      <xdr:rowOff>144940</xdr:rowOff>
    </xdr:from>
    <xdr:to>
      <xdr:col>20</xdr:col>
      <xdr:colOff>181175</xdr:colOff>
      <xdr:row>54</xdr:row>
      <xdr:rowOff>47957</xdr:rowOff>
    </xdr:to>
    <xdr:sp macro="" textlink="">
      <xdr:nvSpPr>
        <xdr:cNvPr id="385" name="Oval 384">
          <a:extLst>
            <a:ext uri="{FF2B5EF4-FFF2-40B4-BE49-F238E27FC236}">
              <a16:creationId xmlns:a16="http://schemas.microsoft.com/office/drawing/2014/main" id="{00000000-0008-0000-0100-000081010000}"/>
            </a:ext>
          </a:extLst>
        </xdr:cNvPr>
        <xdr:cNvSpPr/>
      </xdr:nvSpPr>
      <xdr:spPr>
        <a:xfrm>
          <a:off x="4291535" y="5351940"/>
          <a:ext cx="450095" cy="468744"/>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13</xdr:col>
      <xdr:colOff>174780</xdr:colOff>
      <xdr:row>56</xdr:row>
      <xdr:rowOff>4264</xdr:rowOff>
    </xdr:from>
    <xdr:to>
      <xdr:col>16</xdr:col>
      <xdr:colOff>40496</xdr:colOff>
      <xdr:row>58</xdr:row>
      <xdr:rowOff>88457</xdr:rowOff>
    </xdr:to>
    <xdr:sp macro="" textlink="">
      <xdr:nvSpPr>
        <xdr:cNvPr id="386" name="Oval 385">
          <a:extLst>
            <a:ext uri="{FF2B5EF4-FFF2-40B4-BE49-F238E27FC236}">
              <a16:creationId xmlns:a16="http://schemas.microsoft.com/office/drawing/2014/main" id="{00000000-0008-0000-0100-000082010000}"/>
            </a:ext>
          </a:extLst>
        </xdr:cNvPr>
        <xdr:cNvSpPr/>
      </xdr:nvSpPr>
      <xdr:spPr>
        <a:xfrm>
          <a:off x="3361325" y="6146446"/>
          <a:ext cx="454535" cy="45364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4</xdr:col>
      <xdr:colOff>23447</xdr:colOff>
      <xdr:row>56</xdr:row>
      <xdr:rowOff>12787</xdr:rowOff>
    </xdr:from>
    <xdr:to>
      <xdr:col>6</xdr:col>
      <xdr:colOff>80996</xdr:colOff>
      <xdr:row>58</xdr:row>
      <xdr:rowOff>96980</xdr:rowOff>
    </xdr:to>
    <xdr:sp macro="" textlink="">
      <xdr:nvSpPr>
        <xdr:cNvPr id="387" name="Oval 386">
          <a:extLst>
            <a:ext uri="{FF2B5EF4-FFF2-40B4-BE49-F238E27FC236}">
              <a16:creationId xmlns:a16="http://schemas.microsoft.com/office/drawing/2014/main" id="{00000000-0008-0000-0100-000083010000}"/>
            </a:ext>
          </a:extLst>
        </xdr:cNvPr>
        <xdr:cNvSpPr/>
      </xdr:nvSpPr>
      <xdr:spPr>
        <a:xfrm>
          <a:off x="1443538" y="6154969"/>
          <a:ext cx="450094" cy="45364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143875</xdr:colOff>
      <xdr:row>56</xdr:row>
      <xdr:rowOff>26642</xdr:rowOff>
    </xdr:from>
    <xdr:to>
      <xdr:col>9</xdr:col>
      <xdr:colOff>9591</xdr:colOff>
      <xdr:row>58</xdr:row>
      <xdr:rowOff>110835</xdr:rowOff>
    </xdr:to>
    <xdr:sp macro="" textlink="">
      <xdr:nvSpPr>
        <xdr:cNvPr id="388" name="Oval 387">
          <a:extLst>
            <a:ext uri="{FF2B5EF4-FFF2-40B4-BE49-F238E27FC236}">
              <a16:creationId xmlns:a16="http://schemas.microsoft.com/office/drawing/2014/main" id="{00000000-0008-0000-0100-000084010000}"/>
            </a:ext>
          </a:extLst>
        </xdr:cNvPr>
        <xdr:cNvSpPr/>
      </xdr:nvSpPr>
      <xdr:spPr>
        <a:xfrm>
          <a:off x="1956511" y="6168824"/>
          <a:ext cx="454535" cy="45364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67142</xdr:colOff>
      <xdr:row>58</xdr:row>
      <xdr:rowOff>72470</xdr:rowOff>
    </xdr:from>
    <xdr:to>
      <xdr:col>12</xdr:col>
      <xdr:colOff>124691</xdr:colOff>
      <xdr:row>60</xdr:row>
      <xdr:rowOff>156662</xdr:rowOff>
    </xdr:to>
    <xdr:sp macro="" textlink="">
      <xdr:nvSpPr>
        <xdr:cNvPr id="389" name="Oval 388">
          <a:extLst>
            <a:ext uri="{FF2B5EF4-FFF2-40B4-BE49-F238E27FC236}">
              <a16:creationId xmlns:a16="http://schemas.microsoft.com/office/drawing/2014/main" id="{00000000-0008-0000-0100-000085010000}"/>
            </a:ext>
          </a:extLst>
        </xdr:cNvPr>
        <xdr:cNvSpPr/>
      </xdr:nvSpPr>
      <xdr:spPr>
        <a:xfrm>
          <a:off x="2664869" y="6584106"/>
          <a:ext cx="450095" cy="45364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11</xdr:col>
      <xdr:colOff>70339</xdr:colOff>
      <xdr:row>56</xdr:row>
      <xdr:rowOff>22378</xdr:rowOff>
    </xdr:from>
    <xdr:to>
      <xdr:col>13</xdr:col>
      <xdr:colOff>127888</xdr:colOff>
      <xdr:row>58</xdr:row>
      <xdr:rowOff>106571</xdr:rowOff>
    </xdr:to>
    <xdr:sp macro="" textlink="">
      <xdr:nvSpPr>
        <xdr:cNvPr id="390" name="Oval 389">
          <a:extLst>
            <a:ext uri="{FF2B5EF4-FFF2-40B4-BE49-F238E27FC236}">
              <a16:creationId xmlns:a16="http://schemas.microsoft.com/office/drawing/2014/main" id="{00000000-0008-0000-0100-000086010000}"/>
            </a:ext>
          </a:extLst>
        </xdr:cNvPr>
        <xdr:cNvSpPr/>
      </xdr:nvSpPr>
      <xdr:spPr>
        <a:xfrm>
          <a:off x="2864339" y="6164560"/>
          <a:ext cx="450094" cy="45364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14</xdr:col>
      <xdr:colOff>164124</xdr:colOff>
      <xdr:row>53</xdr:row>
      <xdr:rowOff>132149</xdr:rowOff>
    </xdr:from>
    <xdr:to>
      <xdr:col>17</xdr:col>
      <xdr:colOff>29840</xdr:colOff>
      <xdr:row>56</xdr:row>
      <xdr:rowOff>35166</xdr:rowOff>
    </xdr:to>
    <xdr:sp macro="" textlink="">
      <xdr:nvSpPr>
        <xdr:cNvPr id="391" name="Oval 390">
          <a:extLst>
            <a:ext uri="{FF2B5EF4-FFF2-40B4-BE49-F238E27FC236}">
              <a16:creationId xmlns:a16="http://schemas.microsoft.com/office/drawing/2014/main" id="{00000000-0008-0000-0100-000087010000}"/>
            </a:ext>
          </a:extLst>
        </xdr:cNvPr>
        <xdr:cNvSpPr/>
      </xdr:nvSpPr>
      <xdr:spPr>
        <a:xfrm>
          <a:off x="3546942" y="5708604"/>
          <a:ext cx="454534" cy="468744"/>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603205</xdr:colOff>
      <xdr:row>58</xdr:row>
      <xdr:rowOff>54353</xdr:rowOff>
    </xdr:from>
    <xdr:to>
      <xdr:col>5</xdr:col>
      <xdr:colOff>53285</xdr:colOff>
      <xdr:row>60</xdr:row>
      <xdr:rowOff>138545</xdr:rowOff>
    </xdr:to>
    <xdr:sp macro="" textlink="">
      <xdr:nvSpPr>
        <xdr:cNvPr id="392" name="Oval 391">
          <a:extLst>
            <a:ext uri="{FF2B5EF4-FFF2-40B4-BE49-F238E27FC236}">
              <a16:creationId xmlns:a16="http://schemas.microsoft.com/office/drawing/2014/main" id="{00000000-0008-0000-0100-000088010000}"/>
            </a:ext>
          </a:extLst>
        </xdr:cNvPr>
        <xdr:cNvSpPr/>
      </xdr:nvSpPr>
      <xdr:spPr>
        <a:xfrm>
          <a:off x="1215114" y="6565989"/>
          <a:ext cx="454535" cy="45364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75667</xdr:colOff>
      <xdr:row>58</xdr:row>
      <xdr:rowOff>33036</xdr:rowOff>
    </xdr:from>
    <xdr:to>
      <xdr:col>7</xdr:col>
      <xdr:colOff>133216</xdr:colOff>
      <xdr:row>60</xdr:row>
      <xdr:rowOff>117228</xdr:rowOff>
    </xdr:to>
    <xdr:sp macro="" textlink="">
      <xdr:nvSpPr>
        <xdr:cNvPr id="393" name="Oval 392">
          <a:extLst>
            <a:ext uri="{FF2B5EF4-FFF2-40B4-BE49-F238E27FC236}">
              <a16:creationId xmlns:a16="http://schemas.microsoft.com/office/drawing/2014/main" id="{00000000-0008-0000-0100-000089010000}"/>
            </a:ext>
          </a:extLst>
        </xdr:cNvPr>
        <xdr:cNvSpPr/>
      </xdr:nvSpPr>
      <xdr:spPr>
        <a:xfrm>
          <a:off x="1692031" y="6544672"/>
          <a:ext cx="450094" cy="45364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16</xdr:col>
      <xdr:colOff>30908</xdr:colOff>
      <xdr:row>60</xdr:row>
      <xdr:rowOff>105505</xdr:rowOff>
    </xdr:from>
    <xdr:to>
      <xdr:col>18</xdr:col>
      <xdr:colOff>88457</xdr:colOff>
      <xdr:row>62</xdr:row>
      <xdr:rowOff>189697</xdr:rowOff>
    </xdr:to>
    <xdr:sp macro="" textlink="">
      <xdr:nvSpPr>
        <xdr:cNvPr id="394" name="Oval 393">
          <a:extLst>
            <a:ext uri="{FF2B5EF4-FFF2-40B4-BE49-F238E27FC236}">
              <a16:creationId xmlns:a16="http://schemas.microsoft.com/office/drawing/2014/main" id="{00000000-0008-0000-0100-00008A010000}"/>
            </a:ext>
          </a:extLst>
        </xdr:cNvPr>
        <xdr:cNvSpPr/>
      </xdr:nvSpPr>
      <xdr:spPr>
        <a:xfrm>
          <a:off x="3806272" y="6986596"/>
          <a:ext cx="450094" cy="453646"/>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7460</xdr:colOff>
      <xdr:row>56</xdr:row>
      <xdr:rowOff>44759</xdr:rowOff>
    </xdr:from>
    <xdr:to>
      <xdr:col>11</xdr:col>
      <xdr:colOff>65009</xdr:colOff>
      <xdr:row>58</xdr:row>
      <xdr:rowOff>128952</xdr:rowOff>
    </xdr:to>
    <xdr:sp macro="" textlink="">
      <xdr:nvSpPr>
        <xdr:cNvPr id="395" name="Oval 394">
          <a:extLst>
            <a:ext uri="{FF2B5EF4-FFF2-40B4-BE49-F238E27FC236}">
              <a16:creationId xmlns:a16="http://schemas.microsoft.com/office/drawing/2014/main" id="{00000000-0008-0000-0100-00008B010000}"/>
            </a:ext>
          </a:extLst>
        </xdr:cNvPr>
        <xdr:cNvSpPr/>
      </xdr:nvSpPr>
      <xdr:spPr>
        <a:xfrm>
          <a:off x="2408915" y="6186941"/>
          <a:ext cx="450094" cy="45364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143874</xdr:colOff>
      <xdr:row>58</xdr:row>
      <xdr:rowOff>15983</xdr:rowOff>
    </xdr:from>
    <xdr:to>
      <xdr:col>15</xdr:col>
      <xdr:colOff>9590</xdr:colOff>
      <xdr:row>60</xdr:row>
      <xdr:rowOff>100175</xdr:rowOff>
    </xdr:to>
    <xdr:sp macro="" textlink="">
      <xdr:nvSpPr>
        <xdr:cNvPr id="396" name="Oval 395">
          <a:extLst>
            <a:ext uri="{FF2B5EF4-FFF2-40B4-BE49-F238E27FC236}">
              <a16:creationId xmlns:a16="http://schemas.microsoft.com/office/drawing/2014/main" id="{00000000-0008-0000-0100-00008C010000}"/>
            </a:ext>
          </a:extLst>
        </xdr:cNvPr>
        <xdr:cNvSpPr/>
      </xdr:nvSpPr>
      <xdr:spPr>
        <a:xfrm>
          <a:off x="3134147" y="6527619"/>
          <a:ext cx="454534" cy="45364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16</xdr:col>
      <xdr:colOff>45826</xdr:colOff>
      <xdr:row>56</xdr:row>
      <xdr:rowOff>29839</xdr:rowOff>
    </xdr:from>
    <xdr:to>
      <xdr:col>18</xdr:col>
      <xdr:colOff>103375</xdr:colOff>
      <xdr:row>58</xdr:row>
      <xdr:rowOff>114032</xdr:rowOff>
    </xdr:to>
    <xdr:sp macro="" textlink="">
      <xdr:nvSpPr>
        <xdr:cNvPr id="397" name="Oval 396">
          <a:extLst>
            <a:ext uri="{FF2B5EF4-FFF2-40B4-BE49-F238E27FC236}">
              <a16:creationId xmlns:a16="http://schemas.microsoft.com/office/drawing/2014/main" id="{00000000-0008-0000-0100-00008D010000}"/>
            </a:ext>
          </a:extLst>
        </xdr:cNvPr>
        <xdr:cNvSpPr/>
      </xdr:nvSpPr>
      <xdr:spPr>
        <a:xfrm>
          <a:off x="3821190" y="6172021"/>
          <a:ext cx="450094" cy="45364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17</xdr:col>
      <xdr:colOff>80996</xdr:colOff>
      <xdr:row>54</xdr:row>
      <xdr:rowOff>1064</xdr:rowOff>
    </xdr:from>
    <xdr:to>
      <xdr:col>19</xdr:col>
      <xdr:colOff>138545</xdr:colOff>
      <xdr:row>56</xdr:row>
      <xdr:rowOff>85256</xdr:rowOff>
    </xdr:to>
    <xdr:sp macro="" textlink="">
      <xdr:nvSpPr>
        <xdr:cNvPr id="398" name="Oval 397">
          <a:extLst>
            <a:ext uri="{FF2B5EF4-FFF2-40B4-BE49-F238E27FC236}">
              <a16:creationId xmlns:a16="http://schemas.microsoft.com/office/drawing/2014/main" id="{00000000-0008-0000-0100-00008E010000}"/>
            </a:ext>
          </a:extLst>
        </xdr:cNvPr>
        <xdr:cNvSpPr/>
      </xdr:nvSpPr>
      <xdr:spPr>
        <a:xfrm>
          <a:off x="4052632" y="5773791"/>
          <a:ext cx="450095" cy="45364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4</xdr:col>
      <xdr:colOff>30906</xdr:colOff>
      <xdr:row>60</xdr:row>
      <xdr:rowOff>78861</xdr:rowOff>
    </xdr:from>
    <xdr:to>
      <xdr:col>6</xdr:col>
      <xdr:colOff>88455</xdr:colOff>
      <xdr:row>62</xdr:row>
      <xdr:rowOff>163053</xdr:rowOff>
    </xdr:to>
    <xdr:sp macro="" textlink="">
      <xdr:nvSpPr>
        <xdr:cNvPr id="399" name="Oval 398">
          <a:extLst>
            <a:ext uri="{FF2B5EF4-FFF2-40B4-BE49-F238E27FC236}">
              <a16:creationId xmlns:a16="http://schemas.microsoft.com/office/drawing/2014/main" id="{00000000-0008-0000-0100-00008F010000}"/>
            </a:ext>
          </a:extLst>
        </xdr:cNvPr>
        <xdr:cNvSpPr/>
      </xdr:nvSpPr>
      <xdr:spPr>
        <a:xfrm>
          <a:off x="1450997" y="6959952"/>
          <a:ext cx="450094" cy="453646"/>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12788</xdr:colOff>
      <xdr:row>60</xdr:row>
      <xdr:rowOff>98043</xdr:rowOff>
    </xdr:from>
    <xdr:to>
      <xdr:col>11</xdr:col>
      <xdr:colOff>70337</xdr:colOff>
      <xdr:row>62</xdr:row>
      <xdr:rowOff>182235</xdr:rowOff>
    </xdr:to>
    <xdr:sp macro="" textlink="">
      <xdr:nvSpPr>
        <xdr:cNvPr id="400" name="Oval 399">
          <a:extLst>
            <a:ext uri="{FF2B5EF4-FFF2-40B4-BE49-F238E27FC236}">
              <a16:creationId xmlns:a16="http://schemas.microsoft.com/office/drawing/2014/main" id="{00000000-0008-0000-0100-000090010000}"/>
            </a:ext>
          </a:extLst>
        </xdr:cNvPr>
        <xdr:cNvSpPr/>
      </xdr:nvSpPr>
      <xdr:spPr>
        <a:xfrm>
          <a:off x="2414243" y="6979134"/>
          <a:ext cx="450094" cy="453646"/>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13</xdr:col>
      <xdr:colOff>138547</xdr:colOff>
      <xdr:row>60</xdr:row>
      <xdr:rowOff>106572</xdr:rowOff>
    </xdr:from>
    <xdr:to>
      <xdr:col>16</xdr:col>
      <xdr:colOff>4263</xdr:colOff>
      <xdr:row>62</xdr:row>
      <xdr:rowOff>190764</xdr:rowOff>
    </xdr:to>
    <xdr:sp macro="" textlink="">
      <xdr:nvSpPr>
        <xdr:cNvPr id="401" name="Oval 400">
          <a:extLst>
            <a:ext uri="{FF2B5EF4-FFF2-40B4-BE49-F238E27FC236}">
              <a16:creationId xmlns:a16="http://schemas.microsoft.com/office/drawing/2014/main" id="{00000000-0008-0000-0100-000091010000}"/>
            </a:ext>
          </a:extLst>
        </xdr:cNvPr>
        <xdr:cNvSpPr/>
      </xdr:nvSpPr>
      <xdr:spPr>
        <a:xfrm>
          <a:off x="3325092" y="6987663"/>
          <a:ext cx="454535" cy="453646"/>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7</xdr:col>
      <xdr:colOff>157729</xdr:colOff>
      <xdr:row>58</xdr:row>
      <xdr:rowOff>67140</xdr:rowOff>
    </xdr:from>
    <xdr:to>
      <xdr:col>10</xdr:col>
      <xdr:colOff>23445</xdr:colOff>
      <xdr:row>60</xdr:row>
      <xdr:rowOff>151332</xdr:rowOff>
    </xdr:to>
    <xdr:sp macro="" textlink="">
      <xdr:nvSpPr>
        <xdr:cNvPr id="402" name="Oval 401">
          <a:extLst>
            <a:ext uri="{FF2B5EF4-FFF2-40B4-BE49-F238E27FC236}">
              <a16:creationId xmlns:a16="http://schemas.microsoft.com/office/drawing/2014/main" id="{00000000-0008-0000-0100-000092010000}"/>
            </a:ext>
          </a:extLst>
        </xdr:cNvPr>
        <xdr:cNvSpPr/>
      </xdr:nvSpPr>
      <xdr:spPr>
        <a:xfrm>
          <a:off x="2166638" y="6578776"/>
          <a:ext cx="454534" cy="45364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17</xdr:col>
      <xdr:colOff>75667</xdr:colOff>
      <xdr:row>58</xdr:row>
      <xdr:rowOff>70338</xdr:rowOff>
    </xdr:from>
    <xdr:to>
      <xdr:col>19</xdr:col>
      <xdr:colOff>133216</xdr:colOff>
      <xdr:row>60</xdr:row>
      <xdr:rowOff>154530</xdr:rowOff>
    </xdr:to>
    <xdr:sp macro="" textlink="">
      <xdr:nvSpPr>
        <xdr:cNvPr id="403" name="Oval 402">
          <a:extLst>
            <a:ext uri="{FF2B5EF4-FFF2-40B4-BE49-F238E27FC236}">
              <a16:creationId xmlns:a16="http://schemas.microsoft.com/office/drawing/2014/main" id="{00000000-0008-0000-0100-000093010000}"/>
            </a:ext>
          </a:extLst>
        </xdr:cNvPr>
        <xdr:cNvSpPr/>
      </xdr:nvSpPr>
      <xdr:spPr>
        <a:xfrm>
          <a:off x="4047303" y="6581974"/>
          <a:ext cx="450095" cy="45364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18</xdr:col>
      <xdr:colOff>132151</xdr:colOff>
      <xdr:row>60</xdr:row>
      <xdr:rowOff>110835</xdr:rowOff>
    </xdr:from>
    <xdr:to>
      <xdr:col>20</xdr:col>
      <xdr:colOff>189700</xdr:colOff>
      <xdr:row>63</xdr:row>
      <xdr:rowOff>3195</xdr:rowOff>
    </xdr:to>
    <xdr:sp macro="" textlink="">
      <xdr:nvSpPr>
        <xdr:cNvPr id="404" name="Oval 403">
          <a:extLst>
            <a:ext uri="{FF2B5EF4-FFF2-40B4-BE49-F238E27FC236}">
              <a16:creationId xmlns:a16="http://schemas.microsoft.com/office/drawing/2014/main" id="{00000000-0008-0000-0100-000094010000}"/>
            </a:ext>
          </a:extLst>
        </xdr:cNvPr>
        <xdr:cNvSpPr/>
      </xdr:nvSpPr>
      <xdr:spPr>
        <a:xfrm>
          <a:off x="4300060" y="6991926"/>
          <a:ext cx="450095" cy="45808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18</xdr:col>
      <xdr:colOff>114035</xdr:colOff>
      <xdr:row>56</xdr:row>
      <xdr:rowOff>34102</xdr:rowOff>
    </xdr:from>
    <xdr:to>
      <xdr:col>20</xdr:col>
      <xdr:colOff>171584</xdr:colOff>
      <xdr:row>58</xdr:row>
      <xdr:rowOff>118295</xdr:rowOff>
    </xdr:to>
    <xdr:sp macro="" textlink="">
      <xdr:nvSpPr>
        <xdr:cNvPr id="405" name="Oval 404">
          <a:extLst>
            <a:ext uri="{FF2B5EF4-FFF2-40B4-BE49-F238E27FC236}">
              <a16:creationId xmlns:a16="http://schemas.microsoft.com/office/drawing/2014/main" id="{00000000-0008-0000-0100-000095010000}"/>
            </a:ext>
          </a:extLst>
        </xdr:cNvPr>
        <xdr:cNvSpPr/>
      </xdr:nvSpPr>
      <xdr:spPr>
        <a:xfrm>
          <a:off x="4281944" y="6176284"/>
          <a:ext cx="450095" cy="45364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11</xdr:col>
      <xdr:colOff>58615</xdr:colOff>
      <xdr:row>60</xdr:row>
      <xdr:rowOff>117230</xdr:rowOff>
    </xdr:from>
    <xdr:to>
      <xdr:col>13</xdr:col>
      <xdr:colOff>116164</xdr:colOff>
      <xdr:row>63</xdr:row>
      <xdr:rowOff>9590</xdr:rowOff>
    </xdr:to>
    <xdr:sp macro="" textlink="">
      <xdr:nvSpPr>
        <xdr:cNvPr id="406" name="Oval 405">
          <a:extLst>
            <a:ext uri="{FF2B5EF4-FFF2-40B4-BE49-F238E27FC236}">
              <a16:creationId xmlns:a16="http://schemas.microsoft.com/office/drawing/2014/main" id="{00000000-0008-0000-0100-000096010000}"/>
            </a:ext>
          </a:extLst>
        </xdr:cNvPr>
        <xdr:cNvSpPr/>
      </xdr:nvSpPr>
      <xdr:spPr>
        <a:xfrm>
          <a:off x="2852615" y="6998321"/>
          <a:ext cx="450094" cy="45808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109770</xdr:colOff>
      <xdr:row>60</xdr:row>
      <xdr:rowOff>99112</xdr:rowOff>
    </xdr:from>
    <xdr:to>
      <xdr:col>8</xdr:col>
      <xdr:colOff>167319</xdr:colOff>
      <xdr:row>62</xdr:row>
      <xdr:rowOff>183304</xdr:rowOff>
    </xdr:to>
    <xdr:sp macro="" textlink="">
      <xdr:nvSpPr>
        <xdr:cNvPr id="407" name="Oval 406">
          <a:extLst>
            <a:ext uri="{FF2B5EF4-FFF2-40B4-BE49-F238E27FC236}">
              <a16:creationId xmlns:a16="http://schemas.microsoft.com/office/drawing/2014/main" id="{00000000-0008-0000-0100-000097010000}"/>
            </a:ext>
          </a:extLst>
        </xdr:cNvPr>
        <xdr:cNvSpPr/>
      </xdr:nvSpPr>
      <xdr:spPr>
        <a:xfrm>
          <a:off x="1922406" y="6980203"/>
          <a:ext cx="450095" cy="453646"/>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24</xdr:col>
      <xdr:colOff>607468</xdr:colOff>
      <xdr:row>45</xdr:row>
      <xdr:rowOff>10657</xdr:rowOff>
    </xdr:from>
    <xdr:to>
      <xdr:col>27</xdr:col>
      <xdr:colOff>57548</xdr:colOff>
      <xdr:row>47</xdr:row>
      <xdr:rowOff>94850</xdr:rowOff>
    </xdr:to>
    <xdr:sp macro="" textlink="">
      <xdr:nvSpPr>
        <xdr:cNvPr id="408" name="Oval 407">
          <a:extLst>
            <a:ext uri="{FF2B5EF4-FFF2-40B4-BE49-F238E27FC236}">
              <a16:creationId xmlns:a16="http://schemas.microsoft.com/office/drawing/2014/main" id="{00000000-0008-0000-0100-000098010000}"/>
            </a:ext>
          </a:extLst>
        </xdr:cNvPr>
        <xdr:cNvSpPr/>
      </xdr:nvSpPr>
      <xdr:spPr>
        <a:xfrm>
          <a:off x="7199923" y="4109293"/>
          <a:ext cx="454534" cy="453648"/>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27</xdr:col>
      <xdr:colOff>69273</xdr:colOff>
      <xdr:row>44</xdr:row>
      <xdr:rowOff>186503</xdr:rowOff>
    </xdr:from>
    <xdr:to>
      <xdr:col>29</xdr:col>
      <xdr:colOff>126822</xdr:colOff>
      <xdr:row>47</xdr:row>
      <xdr:rowOff>78863</xdr:rowOff>
    </xdr:to>
    <xdr:sp macro="" textlink="">
      <xdr:nvSpPr>
        <xdr:cNvPr id="409" name="Oval 408">
          <a:extLst>
            <a:ext uri="{FF2B5EF4-FFF2-40B4-BE49-F238E27FC236}">
              <a16:creationId xmlns:a16="http://schemas.microsoft.com/office/drawing/2014/main" id="{00000000-0008-0000-0100-000099010000}"/>
            </a:ext>
          </a:extLst>
        </xdr:cNvPr>
        <xdr:cNvSpPr/>
      </xdr:nvSpPr>
      <xdr:spPr>
        <a:xfrm>
          <a:off x="7666182" y="4088867"/>
          <a:ext cx="450095" cy="45808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29</xdr:col>
      <xdr:colOff>152401</xdr:colOff>
      <xdr:row>45</xdr:row>
      <xdr:rowOff>3195</xdr:rowOff>
    </xdr:from>
    <xdr:to>
      <xdr:col>32</xdr:col>
      <xdr:colOff>18117</xdr:colOff>
      <xdr:row>47</xdr:row>
      <xdr:rowOff>87388</xdr:rowOff>
    </xdr:to>
    <xdr:sp macro="" textlink="">
      <xdr:nvSpPr>
        <xdr:cNvPr id="410" name="Oval 409">
          <a:extLst>
            <a:ext uri="{FF2B5EF4-FFF2-40B4-BE49-F238E27FC236}">
              <a16:creationId xmlns:a16="http://schemas.microsoft.com/office/drawing/2014/main" id="{00000000-0008-0000-0100-00009A010000}"/>
            </a:ext>
          </a:extLst>
        </xdr:cNvPr>
        <xdr:cNvSpPr/>
      </xdr:nvSpPr>
      <xdr:spPr>
        <a:xfrm>
          <a:off x="8141856" y="4101831"/>
          <a:ext cx="454534" cy="453648"/>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32</xdr:col>
      <xdr:colOff>70338</xdr:colOff>
      <xdr:row>44</xdr:row>
      <xdr:rowOff>187568</xdr:rowOff>
    </xdr:from>
    <xdr:to>
      <xdr:col>34</xdr:col>
      <xdr:colOff>127887</xdr:colOff>
      <xdr:row>47</xdr:row>
      <xdr:rowOff>79928</xdr:rowOff>
    </xdr:to>
    <xdr:sp macro="" textlink="">
      <xdr:nvSpPr>
        <xdr:cNvPr id="411" name="Oval 410">
          <a:extLst>
            <a:ext uri="{FF2B5EF4-FFF2-40B4-BE49-F238E27FC236}">
              <a16:creationId xmlns:a16="http://schemas.microsoft.com/office/drawing/2014/main" id="{00000000-0008-0000-0100-00009B010000}"/>
            </a:ext>
          </a:extLst>
        </xdr:cNvPr>
        <xdr:cNvSpPr/>
      </xdr:nvSpPr>
      <xdr:spPr>
        <a:xfrm>
          <a:off x="8648611" y="4089932"/>
          <a:ext cx="450094" cy="45808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34</xdr:col>
      <xdr:colOff>142810</xdr:colOff>
      <xdr:row>44</xdr:row>
      <xdr:rowOff>180108</xdr:rowOff>
    </xdr:from>
    <xdr:to>
      <xdr:col>37</xdr:col>
      <xdr:colOff>8526</xdr:colOff>
      <xdr:row>47</xdr:row>
      <xdr:rowOff>72468</xdr:rowOff>
    </xdr:to>
    <xdr:sp macro="" textlink="">
      <xdr:nvSpPr>
        <xdr:cNvPr id="412" name="Oval 411">
          <a:extLst>
            <a:ext uri="{FF2B5EF4-FFF2-40B4-BE49-F238E27FC236}">
              <a16:creationId xmlns:a16="http://schemas.microsoft.com/office/drawing/2014/main" id="{00000000-0008-0000-0100-00009C010000}"/>
            </a:ext>
          </a:extLst>
        </xdr:cNvPr>
        <xdr:cNvSpPr/>
      </xdr:nvSpPr>
      <xdr:spPr>
        <a:xfrm>
          <a:off x="9113628" y="4082472"/>
          <a:ext cx="454534" cy="45808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37</xdr:col>
      <xdr:colOff>28775</xdr:colOff>
      <xdr:row>45</xdr:row>
      <xdr:rowOff>7458</xdr:rowOff>
    </xdr:from>
    <xdr:to>
      <xdr:col>39</xdr:col>
      <xdr:colOff>86324</xdr:colOff>
      <xdr:row>47</xdr:row>
      <xdr:rowOff>91651</xdr:rowOff>
    </xdr:to>
    <xdr:sp macro="" textlink="">
      <xdr:nvSpPr>
        <xdr:cNvPr id="413" name="Oval 412">
          <a:extLst>
            <a:ext uri="{FF2B5EF4-FFF2-40B4-BE49-F238E27FC236}">
              <a16:creationId xmlns:a16="http://schemas.microsoft.com/office/drawing/2014/main" id="{00000000-0008-0000-0100-00009D010000}"/>
            </a:ext>
          </a:extLst>
        </xdr:cNvPr>
        <xdr:cNvSpPr/>
      </xdr:nvSpPr>
      <xdr:spPr>
        <a:xfrm>
          <a:off x="9588411" y="4106094"/>
          <a:ext cx="450095" cy="453648"/>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40</xdr:col>
      <xdr:colOff>2</xdr:colOff>
      <xdr:row>45</xdr:row>
      <xdr:rowOff>5327</xdr:rowOff>
    </xdr:from>
    <xdr:to>
      <xdr:col>42</xdr:col>
      <xdr:colOff>57551</xdr:colOff>
      <xdr:row>47</xdr:row>
      <xdr:rowOff>89520</xdr:rowOff>
    </xdr:to>
    <xdr:sp macro="" textlink="">
      <xdr:nvSpPr>
        <xdr:cNvPr id="414" name="Oval 413">
          <a:extLst>
            <a:ext uri="{FF2B5EF4-FFF2-40B4-BE49-F238E27FC236}">
              <a16:creationId xmlns:a16="http://schemas.microsoft.com/office/drawing/2014/main" id="{00000000-0008-0000-0100-00009E010000}"/>
            </a:ext>
          </a:extLst>
        </xdr:cNvPr>
        <xdr:cNvSpPr/>
      </xdr:nvSpPr>
      <xdr:spPr>
        <a:xfrm>
          <a:off x="10148457" y="4103963"/>
          <a:ext cx="450094" cy="453648"/>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26</xdr:col>
      <xdr:colOff>45827</xdr:colOff>
      <xdr:row>47</xdr:row>
      <xdr:rowOff>29840</xdr:rowOff>
    </xdr:from>
    <xdr:to>
      <xdr:col>28</xdr:col>
      <xdr:colOff>103376</xdr:colOff>
      <xdr:row>49</xdr:row>
      <xdr:rowOff>114032</xdr:rowOff>
    </xdr:to>
    <xdr:sp macro="" textlink="">
      <xdr:nvSpPr>
        <xdr:cNvPr id="415" name="Oval 414">
          <a:extLst>
            <a:ext uri="{FF2B5EF4-FFF2-40B4-BE49-F238E27FC236}">
              <a16:creationId xmlns:a16="http://schemas.microsoft.com/office/drawing/2014/main" id="{00000000-0008-0000-0100-00009F010000}"/>
            </a:ext>
          </a:extLst>
        </xdr:cNvPr>
        <xdr:cNvSpPr/>
      </xdr:nvSpPr>
      <xdr:spPr>
        <a:xfrm>
          <a:off x="7446463" y="4497931"/>
          <a:ext cx="450095" cy="453646"/>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33</xdr:col>
      <xdr:colOff>86324</xdr:colOff>
      <xdr:row>47</xdr:row>
      <xdr:rowOff>49023</xdr:rowOff>
    </xdr:from>
    <xdr:to>
      <xdr:col>35</xdr:col>
      <xdr:colOff>143873</xdr:colOff>
      <xdr:row>49</xdr:row>
      <xdr:rowOff>133215</xdr:rowOff>
    </xdr:to>
    <xdr:sp macro="" textlink="">
      <xdr:nvSpPr>
        <xdr:cNvPr id="416" name="Oval 415">
          <a:extLst>
            <a:ext uri="{FF2B5EF4-FFF2-40B4-BE49-F238E27FC236}">
              <a16:creationId xmlns:a16="http://schemas.microsoft.com/office/drawing/2014/main" id="{00000000-0008-0000-0100-0000A0010000}"/>
            </a:ext>
          </a:extLst>
        </xdr:cNvPr>
        <xdr:cNvSpPr/>
      </xdr:nvSpPr>
      <xdr:spPr>
        <a:xfrm>
          <a:off x="8860869" y="4517114"/>
          <a:ext cx="450095" cy="453646"/>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31</xdr:col>
      <xdr:colOff>4264</xdr:colOff>
      <xdr:row>47</xdr:row>
      <xdr:rowOff>20249</xdr:rowOff>
    </xdr:from>
    <xdr:to>
      <xdr:col>33</xdr:col>
      <xdr:colOff>61813</xdr:colOff>
      <xdr:row>49</xdr:row>
      <xdr:rowOff>104441</xdr:rowOff>
    </xdr:to>
    <xdr:sp macro="" textlink="">
      <xdr:nvSpPr>
        <xdr:cNvPr id="417" name="Oval 416">
          <a:extLst>
            <a:ext uri="{FF2B5EF4-FFF2-40B4-BE49-F238E27FC236}">
              <a16:creationId xmlns:a16="http://schemas.microsoft.com/office/drawing/2014/main" id="{00000000-0008-0000-0100-0000A1010000}"/>
            </a:ext>
          </a:extLst>
        </xdr:cNvPr>
        <xdr:cNvSpPr/>
      </xdr:nvSpPr>
      <xdr:spPr>
        <a:xfrm>
          <a:off x="8386264" y="4488340"/>
          <a:ext cx="450094" cy="453646"/>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33</xdr:col>
      <xdr:colOff>66076</xdr:colOff>
      <xdr:row>51</xdr:row>
      <xdr:rowOff>140677</xdr:rowOff>
    </xdr:from>
    <xdr:to>
      <xdr:col>35</xdr:col>
      <xdr:colOff>123625</xdr:colOff>
      <xdr:row>54</xdr:row>
      <xdr:rowOff>43694</xdr:rowOff>
    </xdr:to>
    <xdr:sp macro="" textlink="">
      <xdr:nvSpPr>
        <xdr:cNvPr id="418" name="Oval 417">
          <a:extLst>
            <a:ext uri="{FF2B5EF4-FFF2-40B4-BE49-F238E27FC236}">
              <a16:creationId xmlns:a16="http://schemas.microsoft.com/office/drawing/2014/main" id="{00000000-0008-0000-0100-0000A2010000}"/>
            </a:ext>
          </a:extLst>
        </xdr:cNvPr>
        <xdr:cNvSpPr/>
      </xdr:nvSpPr>
      <xdr:spPr>
        <a:xfrm>
          <a:off x="8840621" y="5347677"/>
          <a:ext cx="450095" cy="468744"/>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35</xdr:col>
      <xdr:colOff>165190</xdr:colOff>
      <xdr:row>47</xdr:row>
      <xdr:rowOff>47959</xdr:rowOff>
    </xdr:from>
    <xdr:to>
      <xdr:col>38</xdr:col>
      <xdr:colOff>30906</xdr:colOff>
      <xdr:row>49</xdr:row>
      <xdr:rowOff>132151</xdr:rowOff>
    </xdr:to>
    <xdr:sp macro="" textlink="">
      <xdr:nvSpPr>
        <xdr:cNvPr id="419" name="Oval 418">
          <a:extLst>
            <a:ext uri="{FF2B5EF4-FFF2-40B4-BE49-F238E27FC236}">
              <a16:creationId xmlns:a16="http://schemas.microsoft.com/office/drawing/2014/main" id="{00000000-0008-0000-0100-0000A3010000}"/>
            </a:ext>
          </a:extLst>
        </xdr:cNvPr>
        <xdr:cNvSpPr/>
      </xdr:nvSpPr>
      <xdr:spPr>
        <a:xfrm>
          <a:off x="9332281" y="4516050"/>
          <a:ext cx="454534" cy="453646"/>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38</xdr:col>
      <xdr:colOff>67141</xdr:colOff>
      <xdr:row>47</xdr:row>
      <xdr:rowOff>29841</xdr:rowOff>
    </xdr:from>
    <xdr:to>
      <xdr:col>40</xdr:col>
      <xdr:colOff>124690</xdr:colOff>
      <xdr:row>49</xdr:row>
      <xdr:rowOff>114033</xdr:rowOff>
    </xdr:to>
    <xdr:sp macro="" textlink="">
      <xdr:nvSpPr>
        <xdr:cNvPr id="420" name="Oval 419">
          <a:extLst>
            <a:ext uri="{FF2B5EF4-FFF2-40B4-BE49-F238E27FC236}">
              <a16:creationId xmlns:a16="http://schemas.microsoft.com/office/drawing/2014/main" id="{00000000-0008-0000-0100-0000A4010000}"/>
            </a:ext>
          </a:extLst>
        </xdr:cNvPr>
        <xdr:cNvSpPr/>
      </xdr:nvSpPr>
      <xdr:spPr>
        <a:xfrm>
          <a:off x="9823050" y="4497932"/>
          <a:ext cx="450095" cy="453646"/>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40</xdr:col>
      <xdr:colOff>118298</xdr:colOff>
      <xdr:row>47</xdr:row>
      <xdr:rowOff>80996</xdr:rowOff>
    </xdr:from>
    <xdr:to>
      <xdr:col>42</xdr:col>
      <xdr:colOff>175847</xdr:colOff>
      <xdr:row>49</xdr:row>
      <xdr:rowOff>165188</xdr:rowOff>
    </xdr:to>
    <xdr:sp macro="" textlink="">
      <xdr:nvSpPr>
        <xdr:cNvPr id="421" name="Oval 420">
          <a:extLst>
            <a:ext uri="{FF2B5EF4-FFF2-40B4-BE49-F238E27FC236}">
              <a16:creationId xmlns:a16="http://schemas.microsoft.com/office/drawing/2014/main" id="{00000000-0008-0000-0100-0000A5010000}"/>
            </a:ext>
          </a:extLst>
        </xdr:cNvPr>
        <xdr:cNvSpPr/>
      </xdr:nvSpPr>
      <xdr:spPr>
        <a:xfrm>
          <a:off x="10266753" y="4549087"/>
          <a:ext cx="450094" cy="453646"/>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25</xdr:col>
      <xdr:colOff>4264</xdr:colOff>
      <xdr:row>49</xdr:row>
      <xdr:rowOff>52221</xdr:rowOff>
    </xdr:from>
    <xdr:to>
      <xdr:col>27</xdr:col>
      <xdr:colOff>61813</xdr:colOff>
      <xdr:row>51</xdr:row>
      <xdr:rowOff>136414</xdr:rowOff>
    </xdr:to>
    <xdr:sp macro="" textlink="">
      <xdr:nvSpPr>
        <xdr:cNvPr id="422" name="Oval 421">
          <a:extLst>
            <a:ext uri="{FF2B5EF4-FFF2-40B4-BE49-F238E27FC236}">
              <a16:creationId xmlns:a16="http://schemas.microsoft.com/office/drawing/2014/main" id="{00000000-0008-0000-0100-0000A6010000}"/>
            </a:ext>
          </a:extLst>
        </xdr:cNvPr>
        <xdr:cNvSpPr/>
      </xdr:nvSpPr>
      <xdr:spPr>
        <a:xfrm>
          <a:off x="7208628" y="4889766"/>
          <a:ext cx="450094" cy="453648"/>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27</xdr:col>
      <xdr:colOff>87391</xdr:colOff>
      <xdr:row>49</xdr:row>
      <xdr:rowOff>87389</xdr:rowOff>
    </xdr:from>
    <xdr:to>
      <xdr:col>29</xdr:col>
      <xdr:colOff>144940</xdr:colOff>
      <xdr:row>51</xdr:row>
      <xdr:rowOff>171582</xdr:rowOff>
    </xdr:to>
    <xdr:sp macro="" textlink="">
      <xdr:nvSpPr>
        <xdr:cNvPr id="423" name="Oval 422">
          <a:extLst>
            <a:ext uri="{FF2B5EF4-FFF2-40B4-BE49-F238E27FC236}">
              <a16:creationId xmlns:a16="http://schemas.microsoft.com/office/drawing/2014/main" id="{00000000-0008-0000-0100-0000A7010000}"/>
            </a:ext>
          </a:extLst>
        </xdr:cNvPr>
        <xdr:cNvSpPr/>
      </xdr:nvSpPr>
      <xdr:spPr>
        <a:xfrm>
          <a:off x="7684300" y="4924934"/>
          <a:ext cx="450095" cy="453648"/>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32</xdr:col>
      <xdr:colOff>47960</xdr:colOff>
      <xdr:row>49</xdr:row>
      <xdr:rowOff>106573</xdr:rowOff>
    </xdr:from>
    <xdr:to>
      <xdr:col>34</xdr:col>
      <xdr:colOff>105509</xdr:colOff>
      <xdr:row>52</xdr:row>
      <xdr:rowOff>9591</xdr:rowOff>
    </xdr:to>
    <xdr:sp macro="" textlink="">
      <xdr:nvSpPr>
        <xdr:cNvPr id="424" name="Oval 423">
          <a:extLst>
            <a:ext uri="{FF2B5EF4-FFF2-40B4-BE49-F238E27FC236}">
              <a16:creationId xmlns:a16="http://schemas.microsoft.com/office/drawing/2014/main" id="{00000000-0008-0000-0100-0000A8010000}"/>
            </a:ext>
          </a:extLst>
        </xdr:cNvPr>
        <xdr:cNvSpPr/>
      </xdr:nvSpPr>
      <xdr:spPr>
        <a:xfrm>
          <a:off x="8626233" y="4944118"/>
          <a:ext cx="450094" cy="457200"/>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34</xdr:col>
      <xdr:colOff>120431</xdr:colOff>
      <xdr:row>49</xdr:row>
      <xdr:rowOff>93783</xdr:rowOff>
    </xdr:from>
    <xdr:to>
      <xdr:col>36</xdr:col>
      <xdr:colOff>177980</xdr:colOff>
      <xdr:row>51</xdr:row>
      <xdr:rowOff>177976</xdr:rowOff>
    </xdr:to>
    <xdr:sp macro="" textlink="">
      <xdr:nvSpPr>
        <xdr:cNvPr id="425" name="Oval 424">
          <a:extLst>
            <a:ext uri="{FF2B5EF4-FFF2-40B4-BE49-F238E27FC236}">
              <a16:creationId xmlns:a16="http://schemas.microsoft.com/office/drawing/2014/main" id="{00000000-0008-0000-0100-0000A9010000}"/>
            </a:ext>
          </a:extLst>
        </xdr:cNvPr>
        <xdr:cNvSpPr/>
      </xdr:nvSpPr>
      <xdr:spPr>
        <a:xfrm>
          <a:off x="9091249" y="4931328"/>
          <a:ext cx="450095" cy="453648"/>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37</xdr:col>
      <xdr:colOff>38367</xdr:colOff>
      <xdr:row>49</xdr:row>
      <xdr:rowOff>59680</xdr:rowOff>
    </xdr:from>
    <xdr:to>
      <xdr:col>39</xdr:col>
      <xdr:colOff>95916</xdr:colOff>
      <xdr:row>51</xdr:row>
      <xdr:rowOff>143873</xdr:rowOff>
    </xdr:to>
    <xdr:sp macro="" textlink="">
      <xdr:nvSpPr>
        <xdr:cNvPr id="426" name="Oval 425">
          <a:extLst>
            <a:ext uri="{FF2B5EF4-FFF2-40B4-BE49-F238E27FC236}">
              <a16:creationId xmlns:a16="http://schemas.microsoft.com/office/drawing/2014/main" id="{00000000-0008-0000-0100-0000AA010000}"/>
            </a:ext>
          </a:extLst>
        </xdr:cNvPr>
        <xdr:cNvSpPr/>
      </xdr:nvSpPr>
      <xdr:spPr>
        <a:xfrm>
          <a:off x="9598003" y="4897225"/>
          <a:ext cx="450095" cy="453648"/>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25</xdr:col>
      <xdr:colOff>184370</xdr:colOff>
      <xdr:row>51</xdr:row>
      <xdr:rowOff>99114</xdr:rowOff>
    </xdr:from>
    <xdr:to>
      <xdr:col>28</xdr:col>
      <xdr:colOff>50087</xdr:colOff>
      <xdr:row>54</xdr:row>
      <xdr:rowOff>2131</xdr:rowOff>
    </xdr:to>
    <xdr:sp macro="" textlink="">
      <xdr:nvSpPr>
        <xdr:cNvPr id="427" name="Oval 426">
          <a:extLst>
            <a:ext uri="{FF2B5EF4-FFF2-40B4-BE49-F238E27FC236}">
              <a16:creationId xmlns:a16="http://schemas.microsoft.com/office/drawing/2014/main" id="{00000000-0008-0000-0100-0000AB010000}"/>
            </a:ext>
          </a:extLst>
        </xdr:cNvPr>
        <xdr:cNvSpPr/>
      </xdr:nvSpPr>
      <xdr:spPr>
        <a:xfrm>
          <a:off x="7388734" y="5306114"/>
          <a:ext cx="454535" cy="468744"/>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28</xdr:col>
      <xdr:colOff>93784</xdr:colOff>
      <xdr:row>51</xdr:row>
      <xdr:rowOff>125756</xdr:rowOff>
    </xdr:from>
    <xdr:to>
      <xdr:col>30</xdr:col>
      <xdr:colOff>151333</xdr:colOff>
      <xdr:row>54</xdr:row>
      <xdr:rowOff>28773</xdr:rowOff>
    </xdr:to>
    <xdr:sp macro="" textlink="">
      <xdr:nvSpPr>
        <xdr:cNvPr id="428" name="Oval 427">
          <a:extLst>
            <a:ext uri="{FF2B5EF4-FFF2-40B4-BE49-F238E27FC236}">
              <a16:creationId xmlns:a16="http://schemas.microsoft.com/office/drawing/2014/main" id="{00000000-0008-0000-0100-0000AC010000}"/>
            </a:ext>
          </a:extLst>
        </xdr:cNvPr>
        <xdr:cNvSpPr/>
      </xdr:nvSpPr>
      <xdr:spPr>
        <a:xfrm>
          <a:off x="7886966" y="5332756"/>
          <a:ext cx="450094" cy="468744"/>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29</xdr:col>
      <xdr:colOff>144939</xdr:colOff>
      <xdr:row>53</xdr:row>
      <xdr:rowOff>166252</xdr:rowOff>
    </xdr:from>
    <xdr:to>
      <xdr:col>32</xdr:col>
      <xdr:colOff>10655</xdr:colOff>
      <xdr:row>56</xdr:row>
      <xdr:rowOff>69269</xdr:rowOff>
    </xdr:to>
    <xdr:sp macro="" textlink="">
      <xdr:nvSpPr>
        <xdr:cNvPr id="429" name="Oval 428">
          <a:extLst>
            <a:ext uri="{FF2B5EF4-FFF2-40B4-BE49-F238E27FC236}">
              <a16:creationId xmlns:a16="http://schemas.microsoft.com/office/drawing/2014/main" id="{00000000-0008-0000-0100-0000AD010000}"/>
            </a:ext>
          </a:extLst>
        </xdr:cNvPr>
        <xdr:cNvSpPr/>
      </xdr:nvSpPr>
      <xdr:spPr>
        <a:xfrm>
          <a:off x="8134394" y="5742707"/>
          <a:ext cx="454534" cy="468744"/>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29</xdr:col>
      <xdr:colOff>169451</xdr:colOff>
      <xdr:row>49</xdr:row>
      <xdr:rowOff>73533</xdr:rowOff>
    </xdr:from>
    <xdr:to>
      <xdr:col>32</xdr:col>
      <xdr:colOff>35167</xdr:colOff>
      <xdr:row>51</xdr:row>
      <xdr:rowOff>157726</xdr:rowOff>
    </xdr:to>
    <xdr:sp macro="" textlink="">
      <xdr:nvSpPr>
        <xdr:cNvPr id="430" name="Oval 429">
          <a:extLst>
            <a:ext uri="{FF2B5EF4-FFF2-40B4-BE49-F238E27FC236}">
              <a16:creationId xmlns:a16="http://schemas.microsoft.com/office/drawing/2014/main" id="{00000000-0008-0000-0100-0000AE010000}"/>
            </a:ext>
          </a:extLst>
        </xdr:cNvPr>
        <xdr:cNvSpPr/>
      </xdr:nvSpPr>
      <xdr:spPr>
        <a:xfrm>
          <a:off x="8158906" y="4911078"/>
          <a:ext cx="454534" cy="453648"/>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36</xdr:col>
      <xdr:colOff>2132</xdr:colOff>
      <xdr:row>51</xdr:row>
      <xdr:rowOff>87391</xdr:rowOff>
    </xdr:from>
    <xdr:to>
      <xdr:col>38</xdr:col>
      <xdr:colOff>59680</xdr:colOff>
      <xdr:row>53</xdr:row>
      <xdr:rowOff>171583</xdr:rowOff>
    </xdr:to>
    <xdr:sp macro="" textlink="">
      <xdr:nvSpPr>
        <xdr:cNvPr id="431" name="Oval 430">
          <a:extLst>
            <a:ext uri="{FF2B5EF4-FFF2-40B4-BE49-F238E27FC236}">
              <a16:creationId xmlns:a16="http://schemas.microsoft.com/office/drawing/2014/main" id="{00000000-0008-0000-0100-0000AF010000}"/>
            </a:ext>
          </a:extLst>
        </xdr:cNvPr>
        <xdr:cNvSpPr/>
      </xdr:nvSpPr>
      <xdr:spPr>
        <a:xfrm>
          <a:off x="9365496" y="5294391"/>
          <a:ext cx="450093" cy="45364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38</xdr:col>
      <xdr:colOff>63943</xdr:colOff>
      <xdr:row>51</xdr:row>
      <xdr:rowOff>149202</xdr:rowOff>
    </xdr:from>
    <xdr:to>
      <xdr:col>40</xdr:col>
      <xdr:colOff>121492</xdr:colOff>
      <xdr:row>54</xdr:row>
      <xdr:rowOff>52219</xdr:rowOff>
    </xdr:to>
    <xdr:sp macro="" textlink="">
      <xdr:nvSpPr>
        <xdr:cNvPr id="432" name="Oval 431">
          <a:extLst>
            <a:ext uri="{FF2B5EF4-FFF2-40B4-BE49-F238E27FC236}">
              <a16:creationId xmlns:a16="http://schemas.microsoft.com/office/drawing/2014/main" id="{00000000-0008-0000-0100-0000B0010000}"/>
            </a:ext>
          </a:extLst>
        </xdr:cNvPr>
        <xdr:cNvSpPr/>
      </xdr:nvSpPr>
      <xdr:spPr>
        <a:xfrm>
          <a:off x="9819852" y="5356202"/>
          <a:ext cx="450095" cy="468744"/>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39</xdr:col>
      <xdr:colOff>93785</xdr:colOff>
      <xdr:row>49</xdr:row>
      <xdr:rowOff>120426</xdr:rowOff>
    </xdr:from>
    <xdr:to>
      <xdr:col>41</xdr:col>
      <xdr:colOff>151334</xdr:colOff>
      <xdr:row>52</xdr:row>
      <xdr:rowOff>23444</xdr:rowOff>
    </xdr:to>
    <xdr:sp macro="" textlink="">
      <xdr:nvSpPr>
        <xdr:cNvPr id="433" name="Oval 432">
          <a:extLst>
            <a:ext uri="{FF2B5EF4-FFF2-40B4-BE49-F238E27FC236}">
              <a16:creationId xmlns:a16="http://schemas.microsoft.com/office/drawing/2014/main" id="{00000000-0008-0000-0100-0000B1010000}"/>
            </a:ext>
          </a:extLst>
        </xdr:cNvPr>
        <xdr:cNvSpPr/>
      </xdr:nvSpPr>
      <xdr:spPr>
        <a:xfrm>
          <a:off x="10045967" y="4957971"/>
          <a:ext cx="450094" cy="457200"/>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25</xdr:col>
      <xdr:colOff>17052</xdr:colOff>
      <xdr:row>53</xdr:row>
      <xdr:rowOff>155597</xdr:rowOff>
    </xdr:from>
    <xdr:to>
      <xdr:col>27</xdr:col>
      <xdr:colOff>74601</xdr:colOff>
      <xdr:row>56</xdr:row>
      <xdr:rowOff>58614</xdr:rowOff>
    </xdr:to>
    <xdr:sp macro="" textlink="">
      <xdr:nvSpPr>
        <xdr:cNvPr id="434" name="Oval 433">
          <a:extLst>
            <a:ext uri="{FF2B5EF4-FFF2-40B4-BE49-F238E27FC236}">
              <a16:creationId xmlns:a16="http://schemas.microsoft.com/office/drawing/2014/main" id="{00000000-0008-0000-0100-0000B2010000}"/>
            </a:ext>
          </a:extLst>
        </xdr:cNvPr>
        <xdr:cNvSpPr/>
      </xdr:nvSpPr>
      <xdr:spPr>
        <a:xfrm>
          <a:off x="7221416" y="5732052"/>
          <a:ext cx="450094" cy="468744"/>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27</xdr:col>
      <xdr:colOff>78864</xdr:colOff>
      <xdr:row>53</xdr:row>
      <xdr:rowOff>164121</xdr:rowOff>
    </xdr:from>
    <xdr:to>
      <xdr:col>29</xdr:col>
      <xdr:colOff>136413</xdr:colOff>
      <xdr:row>56</xdr:row>
      <xdr:rowOff>67138</xdr:rowOff>
    </xdr:to>
    <xdr:sp macro="" textlink="">
      <xdr:nvSpPr>
        <xdr:cNvPr id="435" name="Oval 434">
          <a:extLst>
            <a:ext uri="{FF2B5EF4-FFF2-40B4-BE49-F238E27FC236}">
              <a16:creationId xmlns:a16="http://schemas.microsoft.com/office/drawing/2014/main" id="{00000000-0008-0000-0100-0000B3010000}"/>
            </a:ext>
          </a:extLst>
        </xdr:cNvPr>
        <xdr:cNvSpPr/>
      </xdr:nvSpPr>
      <xdr:spPr>
        <a:xfrm>
          <a:off x="7675773" y="5740576"/>
          <a:ext cx="450095" cy="468744"/>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32</xdr:col>
      <xdr:colOff>12788</xdr:colOff>
      <xdr:row>54</xdr:row>
      <xdr:rowOff>18118</xdr:rowOff>
    </xdr:from>
    <xdr:to>
      <xdr:col>34</xdr:col>
      <xdr:colOff>70337</xdr:colOff>
      <xdr:row>56</xdr:row>
      <xdr:rowOff>102310</xdr:rowOff>
    </xdr:to>
    <xdr:sp macro="" textlink="">
      <xdr:nvSpPr>
        <xdr:cNvPr id="436" name="Oval 435">
          <a:extLst>
            <a:ext uri="{FF2B5EF4-FFF2-40B4-BE49-F238E27FC236}">
              <a16:creationId xmlns:a16="http://schemas.microsoft.com/office/drawing/2014/main" id="{00000000-0008-0000-0100-0000B4010000}"/>
            </a:ext>
          </a:extLst>
        </xdr:cNvPr>
        <xdr:cNvSpPr/>
      </xdr:nvSpPr>
      <xdr:spPr>
        <a:xfrm>
          <a:off x="8591061" y="5790845"/>
          <a:ext cx="450094" cy="45364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30</xdr:col>
      <xdr:colOff>181175</xdr:colOff>
      <xdr:row>51</xdr:row>
      <xdr:rowOff>122560</xdr:rowOff>
    </xdr:from>
    <xdr:to>
      <xdr:col>33</xdr:col>
      <xdr:colOff>46891</xdr:colOff>
      <xdr:row>54</xdr:row>
      <xdr:rowOff>25577</xdr:rowOff>
    </xdr:to>
    <xdr:sp macro="" textlink="">
      <xdr:nvSpPr>
        <xdr:cNvPr id="437" name="Oval 436">
          <a:extLst>
            <a:ext uri="{FF2B5EF4-FFF2-40B4-BE49-F238E27FC236}">
              <a16:creationId xmlns:a16="http://schemas.microsoft.com/office/drawing/2014/main" id="{00000000-0008-0000-0100-0000B5010000}"/>
            </a:ext>
          </a:extLst>
        </xdr:cNvPr>
        <xdr:cNvSpPr/>
      </xdr:nvSpPr>
      <xdr:spPr>
        <a:xfrm>
          <a:off x="8366902" y="5329560"/>
          <a:ext cx="454534" cy="468744"/>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34</xdr:col>
      <xdr:colOff>93785</xdr:colOff>
      <xdr:row>53</xdr:row>
      <xdr:rowOff>157727</xdr:rowOff>
    </xdr:from>
    <xdr:to>
      <xdr:col>36</xdr:col>
      <xdr:colOff>151334</xdr:colOff>
      <xdr:row>56</xdr:row>
      <xdr:rowOff>60744</xdr:rowOff>
    </xdr:to>
    <xdr:sp macro="" textlink="">
      <xdr:nvSpPr>
        <xdr:cNvPr id="438" name="Oval 437">
          <a:extLst>
            <a:ext uri="{FF2B5EF4-FFF2-40B4-BE49-F238E27FC236}">
              <a16:creationId xmlns:a16="http://schemas.microsoft.com/office/drawing/2014/main" id="{00000000-0008-0000-0100-0000B6010000}"/>
            </a:ext>
          </a:extLst>
        </xdr:cNvPr>
        <xdr:cNvSpPr/>
      </xdr:nvSpPr>
      <xdr:spPr>
        <a:xfrm>
          <a:off x="9064603" y="5734182"/>
          <a:ext cx="450095" cy="468744"/>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40</xdr:col>
      <xdr:colOff>123626</xdr:colOff>
      <xdr:row>51</xdr:row>
      <xdr:rowOff>144940</xdr:rowOff>
    </xdr:from>
    <xdr:to>
      <xdr:col>42</xdr:col>
      <xdr:colOff>181175</xdr:colOff>
      <xdr:row>54</xdr:row>
      <xdr:rowOff>47957</xdr:rowOff>
    </xdr:to>
    <xdr:sp macro="" textlink="">
      <xdr:nvSpPr>
        <xdr:cNvPr id="439" name="Oval 438">
          <a:extLst>
            <a:ext uri="{FF2B5EF4-FFF2-40B4-BE49-F238E27FC236}">
              <a16:creationId xmlns:a16="http://schemas.microsoft.com/office/drawing/2014/main" id="{00000000-0008-0000-0100-0000B7010000}"/>
            </a:ext>
          </a:extLst>
        </xdr:cNvPr>
        <xdr:cNvSpPr/>
      </xdr:nvSpPr>
      <xdr:spPr>
        <a:xfrm>
          <a:off x="10272081" y="5351940"/>
          <a:ext cx="450094" cy="468744"/>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35</xdr:col>
      <xdr:colOff>174780</xdr:colOff>
      <xdr:row>56</xdr:row>
      <xdr:rowOff>4264</xdr:rowOff>
    </xdr:from>
    <xdr:to>
      <xdr:col>38</xdr:col>
      <xdr:colOff>40496</xdr:colOff>
      <xdr:row>58</xdr:row>
      <xdr:rowOff>88457</xdr:rowOff>
    </xdr:to>
    <xdr:sp macro="" textlink="">
      <xdr:nvSpPr>
        <xdr:cNvPr id="440" name="Oval 439">
          <a:extLst>
            <a:ext uri="{FF2B5EF4-FFF2-40B4-BE49-F238E27FC236}">
              <a16:creationId xmlns:a16="http://schemas.microsoft.com/office/drawing/2014/main" id="{00000000-0008-0000-0100-0000B8010000}"/>
            </a:ext>
          </a:extLst>
        </xdr:cNvPr>
        <xdr:cNvSpPr/>
      </xdr:nvSpPr>
      <xdr:spPr>
        <a:xfrm>
          <a:off x="9341871" y="6146446"/>
          <a:ext cx="454534" cy="45364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26</xdr:col>
      <xdr:colOff>36899</xdr:colOff>
      <xdr:row>56</xdr:row>
      <xdr:rowOff>8305</xdr:rowOff>
    </xdr:from>
    <xdr:to>
      <xdr:col>28</xdr:col>
      <xdr:colOff>94448</xdr:colOff>
      <xdr:row>58</xdr:row>
      <xdr:rowOff>92498</xdr:rowOff>
    </xdr:to>
    <xdr:sp macro="" textlink="">
      <xdr:nvSpPr>
        <xdr:cNvPr id="441" name="Oval 440">
          <a:extLst>
            <a:ext uri="{FF2B5EF4-FFF2-40B4-BE49-F238E27FC236}">
              <a16:creationId xmlns:a16="http://schemas.microsoft.com/office/drawing/2014/main" id="{00000000-0008-0000-0100-0000B9010000}"/>
            </a:ext>
          </a:extLst>
        </xdr:cNvPr>
        <xdr:cNvSpPr/>
      </xdr:nvSpPr>
      <xdr:spPr>
        <a:xfrm>
          <a:off x="7356581" y="10003952"/>
          <a:ext cx="443032" cy="451746"/>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28</xdr:col>
      <xdr:colOff>143875</xdr:colOff>
      <xdr:row>56</xdr:row>
      <xdr:rowOff>26642</xdr:rowOff>
    </xdr:from>
    <xdr:to>
      <xdr:col>31</xdr:col>
      <xdr:colOff>9591</xdr:colOff>
      <xdr:row>58</xdr:row>
      <xdr:rowOff>110835</xdr:rowOff>
    </xdr:to>
    <xdr:sp macro="" textlink="">
      <xdr:nvSpPr>
        <xdr:cNvPr id="442" name="Oval 441">
          <a:extLst>
            <a:ext uri="{FF2B5EF4-FFF2-40B4-BE49-F238E27FC236}">
              <a16:creationId xmlns:a16="http://schemas.microsoft.com/office/drawing/2014/main" id="{00000000-0008-0000-0100-0000BA010000}"/>
            </a:ext>
          </a:extLst>
        </xdr:cNvPr>
        <xdr:cNvSpPr/>
      </xdr:nvSpPr>
      <xdr:spPr>
        <a:xfrm>
          <a:off x="7937057" y="6168824"/>
          <a:ext cx="454534" cy="45364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32</xdr:col>
      <xdr:colOff>67142</xdr:colOff>
      <xdr:row>58</xdr:row>
      <xdr:rowOff>72470</xdr:rowOff>
    </xdr:from>
    <xdr:to>
      <xdr:col>34</xdr:col>
      <xdr:colOff>124691</xdr:colOff>
      <xdr:row>60</xdr:row>
      <xdr:rowOff>156662</xdr:rowOff>
    </xdr:to>
    <xdr:sp macro="" textlink="">
      <xdr:nvSpPr>
        <xdr:cNvPr id="443" name="Oval 442">
          <a:extLst>
            <a:ext uri="{FF2B5EF4-FFF2-40B4-BE49-F238E27FC236}">
              <a16:creationId xmlns:a16="http://schemas.microsoft.com/office/drawing/2014/main" id="{00000000-0008-0000-0100-0000BB010000}"/>
            </a:ext>
          </a:extLst>
        </xdr:cNvPr>
        <xdr:cNvSpPr/>
      </xdr:nvSpPr>
      <xdr:spPr>
        <a:xfrm>
          <a:off x="8645415" y="6584106"/>
          <a:ext cx="450094" cy="45364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33</xdr:col>
      <xdr:colOff>70339</xdr:colOff>
      <xdr:row>56</xdr:row>
      <xdr:rowOff>22378</xdr:rowOff>
    </xdr:from>
    <xdr:to>
      <xdr:col>35</xdr:col>
      <xdr:colOff>127888</xdr:colOff>
      <xdr:row>58</xdr:row>
      <xdr:rowOff>106571</xdr:rowOff>
    </xdr:to>
    <xdr:sp macro="" textlink="">
      <xdr:nvSpPr>
        <xdr:cNvPr id="444" name="Oval 443">
          <a:extLst>
            <a:ext uri="{FF2B5EF4-FFF2-40B4-BE49-F238E27FC236}">
              <a16:creationId xmlns:a16="http://schemas.microsoft.com/office/drawing/2014/main" id="{00000000-0008-0000-0100-0000BC010000}"/>
            </a:ext>
          </a:extLst>
        </xdr:cNvPr>
        <xdr:cNvSpPr/>
      </xdr:nvSpPr>
      <xdr:spPr>
        <a:xfrm>
          <a:off x="8844884" y="6164560"/>
          <a:ext cx="450095" cy="45364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36</xdr:col>
      <xdr:colOff>164124</xdr:colOff>
      <xdr:row>53</xdr:row>
      <xdr:rowOff>132149</xdr:rowOff>
    </xdr:from>
    <xdr:to>
      <xdr:col>39</xdr:col>
      <xdr:colOff>29840</xdr:colOff>
      <xdr:row>56</xdr:row>
      <xdr:rowOff>35166</xdr:rowOff>
    </xdr:to>
    <xdr:sp macro="" textlink="">
      <xdr:nvSpPr>
        <xdr:cNvPr id="445" name="Oval 444">
          <a:extLst>
            <a:ext uri="{FF2B5EF4-FFF2-40B4-BE49-F238E27FC236}">
              <a16:creationId xmlns:a16="http://schemas.microsoft.com/office/drawing/2014/main" id="{00000000-0008-0000-0100-0000BD010000}"/>
            </a:ext>
          </a:extLst>
        </xdr:cNvPr>
        <xdr:cNvSpPr/>
      </xdr:nvSpPr>
      <xdr:spPr>
        <a:xfrm>
          <a:off x="9527488" y="5708604"/>
          <a:ext cx="454534" cy="468744"/>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24</xdr:col>
      <xdr:colOff>603205</xdr:colOff>
      <xdr:row>58</xdr:row>
      <xdr:rowOff>54353</xdr:rowOff>
    </xdr:from>
    <xdr:to>
      <xdr:col>27</xdr:col>
      <xdr:colOff>53285</xdr:colOff>
      <xdr:row>60</xdr:row>
      <xdr:rowOff>138545</xdr:rowOff>
    </xdr:to>
    <xdr:sp macro="" textlink="">
      <xdr:nvSpPr>
        <xdr:cNvPr id="446" name="Oval 445">
          <a:extLst>
            <a:ext uri="{FF2B5EF4-FFF2-40B4-BE49-F238E27FC236}">
              <a16:creationId xmlns:a16="http://schemas.microsoft.com/office/drawing/2014/main" id="{00000000-0008-0000-0100-0000BE010000}"/>
            </a:ext>
          </a:extLst>
        </xdr:cNvPr>
        <xdr:cNvSpPr/>
      </xdr:nvSpPr>
      <xdr:spPr>
        <a:xfrm>
          <a:off x="7195660" y="6565989"/>
          <a:ext cx="454534" cy="45364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27</xdr:col>
      <xdr:colOff>75667</xdr:colOff>
      <xdr:row>58</xdr:row>
      <xdr:rowOff>33036</xdr:rowOff>
    </xdr:from>
    <xdr:to>
      <xdr:col>29</xdr:col>
      <xdr:colOff>133216</xdr:colOff>
      <xdr:row>60</xdr:row>
      <xdr:rowOff>117228</xdr:rowOff>
    </xdr:to>
    <xdr:sp macro="" textlink="">
      <xdr:nvSpPr>
        <xdr:cNvPr id="447" name="Oval 446">
          <a:extLst>
            <a:ext uri="{FF2B5EF4-FFF2-40B4-BE49-F238E27FC236}">
              <a16:creationId xmlns:a16="http://schemas.microsoft.com/office/drawing/2014/main" id="{00000000-0008-0000-0100-0000BF010000}"/>
            </a:ext>
          </a:extLst>
        </xdr:cNvPr>
        <xdr:cNvSpPr/>
      </xdr:nvSpPr>
      <xdr:spPr>
        <a:xfrm>
          <a:off x="7672576" y="6544672"/>
          <a:ext cx="450095" cy="45364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38</xdr:col>
      <xdr:colOff>30908</xdr:colOff>
      <xdr:row>60</xdr:row>
      <xdr:rowOff>105505</xdr:rowOff>
    </xdr:from>
    <xdr:to>
      <xdr:col>40</xdr:col>
      <xdr:colOff>88457</xdr:colOff>
      <xdr:row>62</xdr:row>
      <xdr:rowOff>189697</xdr:rowOff>
    </xdr:to>
    <xdr:sp macro="" textlink="">
      <xdr:nvSpPr>
        <xdr:cNvPr id="448" name="Oval 447">
          <a:extLst>
            <a:ext uri="{FF2B5EF4-FFF2-40B4-BE49-F238E27FC236}">
              <a16:creationId xmlns:a16="http://schemas.microsoft.com/office/drawing/2014/main" id="{00000000-0008-0000-0100-0000C0010000}"/>
            </a:ext>
          </a:extLst>
        </xdr:cNvPr>
        <xdr:cNvSpPr/>
      </xdr:nvSpPr>
      <xdr:spPr>
        <a:xfrm>
          <a:off x="9786817" y="6986596"/>
          <a:ext cx="450095" cy="453646"/>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31</xdr:col>
      <xdr:colOff>7460</xdr:colOff>
      <xdr:row>56</xdr:row>
      <xdr:rowOff>44759</xdr:rowOff>
    </xdr:from>
    <xdr:to>
      <xdr:col>33</xdr:col>
      <xdr:colOff>65009</xdr:colOff>
      <xdr:row>58</xdr:row>
      <xdr:rowOff>128952</xdr:rowOff>
    </xdr:to>
    <xdr:sp macro="" textlink="">
      <xdr:nvSpPr>
        <xdr:cNvPr id="449" name="Oval 448">
          <a:extLst>
            <a:ext uri="{FF2B5EF4-FFF2-40B4-BE49-F238E27FC236}">
              <a16:creationId xmlns:a16="http://schemas.microsoft.com/office/drawing/2014/main" id="{00000000-0008-0000-0100-0000C1010000}"/>
            </a:ext>
          </a:extLst>
        </xdr:cNvPr>
        <xdr:cNvSpPr/>
      </xdr:nvSpPr>
      <xdr:spPr>
        <a:xfrm>
          <a:off x="8389460" y="6186941"/>
          <a:ext cx="450094" cy="45364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34</xdr:col>
      <xdr:colOff>143874</xdr:colOff>
      <xdr:row>58</xdr:row>
      <xdr:rowOff>15983</xdr:rowOff>
    </xdr:from>
    <xdr:to>
      <xdr:col>37</xdr:col>
      <xdr:colOff>9590</xdr:colOff>
      <xdr:row>60</xdr:row>
      <xdr:rowOff>100175</xdr:rowOff>
    </xdr:to>
    <xdr:sp macro="" textlink="">
      <xdr:nvSpPr>
        <xdr:cNvPr id="450" name="Oval 449">
          <a:extLst>
            <a:ext uri="{FF2B5EF4-FFF2-40B4-BE49-F238E27FC236}">
              <a16:creationId xmlns:a16="http://schemas.microsoft.com/office/drawing/2014/main" id="{00000000-0008-0000-0100-0000C2010000}"/>
            </a:ext>
          </a:extLst>
        </xdr:cNvPr>
        <xdr:cNvSpPr/>
      </xdr:nvSpPr>
      <xdr:spPr>
        <a:xfrm>
          <a:off x="9114692" y="6527619"/>
          <a:ext cx="454534" cy="45364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38</xdr:col>
      <xdr:colOff>45826</xdr:colOff>
      <xdr:row>56</xdr:row>
      <xdr:rowOff>29839</xdr:rowOff>
    </xdr:from>
    <xdr:to>
      <xdr:col>40</xdr:col>
      <xdr:colOff>103375</xdr:colOff>
      <xdr:row>58</xdr:row>
      <xdr:rowOff>114032</xdr:rowOff>
    </xdr:to>
    <xdr:sp macro="" textlink="">
      <xdr:nvSpPr>
        <xdr:cNvPr id="451" name="Oval 450">
          <a:extLst>
            <a:ext uri="{FF2B5EF4-FFF2-40B4-BE49-F238E27FC236}">
              <a16:creationId xmlns:a16="http://schemas.microsoft.com/office/drawing/2014/main" id="{00000000-0008-0000-0100-0000C3010000}"/>
            </a:ext>
          </a:extLst>
        </xdr:cNvPr>
        <xdr:cNvSpPr/>
      </xdr:nvSpPr>
      <xdr:spPr>
        <a:xfrm>
          <a:off x="9801735" y="6172021"/>
          <a:ext cx="450095" cy="45364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39</xdr:col>
      <xdr:colOff>80996</xdr:colOff>
      <xdr:row>54</xdr:row>
      <xdr:rowOff>1064</xdr:rowOff>
    </xdr:from>
    <xdr:to>
      <xdr:col>41</xdr:col>
      <xdr:colOff>138545</xdr:colOff>
      <xdr:row>56</xdr:row>
      <xdr:rowOff>85256</xdr:rowOff>
    </xdr:to>
    <xdr:sp macro="" textlink="">
      <xdr:nvSpPr>
        <xdr:cNvPr id="452" name="Oval 451">
          <a:extLst>
            <a:ext uri="{FF2B5EF4-FFF2-40B4-BE49-F238E27FC236}">
              <a16:creationId xmlns:a16="http://schemas.microsoft.com/office/drawing/2014/main" id="{00000000-0008-0000-0100-0000C4010000}"/>
            </a:ext>
          </a:extLst>
        </xdr:cNvPr>
        <xdr:cNvSpPr/>
      </xdr:nvSpPr>
      <xdr:spPr>
        <a:xfrm>
          <a:off x="10033178" y="5773791"/>
          <a:ext cx="450094" cy="45364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26</xdr:col>
      <xdr:colOff>30906</xdr:colOff>
      <xdr:row>60</xdr:row>
      <xdr:rowOff>78861</xdr:rowOff>
    </xdr:from>
    <xdr:to>
      <xdr:col>28</xdr:col>
      <xdr:colOff>88455</xdr:colOff>
      <xdr:row>62</xdr:row>
      <xdr:rowOff>163053</xdr:rowOff>
    </xdr:to>
    <xdr:sp macro="" textlink="">
      <xdr:nvSpPr>
        <xdr:cNvPr id="453" name="Oval 452">
          <a:extLst>
            <a:ext uri="{FF2B5EF4-FFF2-40B4-BE49-F238E27FC236}">
              <a16:creationId xmlns:a16="http://schemas.microsoft.com/office/drawing/2014/main" id="{00000000-0008-0000-0100-0000C5010000}"/>
            </a:ext>
          </a:extLst>
        </xdr:cNvPr>
        <xdr:cNvSpPr/>
      </xdr:nvSpPr>
      <xdr:spPr>
        <a:xfrm>
          <a:off x="7431542" y="6959952"/>
          <a:ext cx="450095" cy="453646"/>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31</xdr:col>
      <xdr:colOff>12788</xdr:colOff>
      <xdr:row>60</xdr:row>
      <xdr:rowOff>98043</xdr:rowOff>
    </xdr:from>
    <xdr:to>
      <xdr:col>33</xdr:col>
      <xdr:colOff>70337</xdr:colOff>
      <xdr:row>62</xdr:row>
      <xdr:rowOff>182235</xdr:rowOff>
    </xdr:to>
    <xdr:sp macro="" textlink="">
      <xdr:nvSpPr>
        <xdr:cNvPr id="454" name="Oval 453">
          <a:extLst>
            <a:ext uri="{FF2B5EF4-FFF2-40B4-BE49-F238E27FC236}">
              <a16:creationId xmlns:a16="http://schemas.microsoft.com/office/drawing/2014/main" id="{00000000-0008-0000-0100-0000C6010000}"/>
            </a:ext>
          </a:extLst>
        </xdr:cNvPr>
        <xdr:cNvSpPr/>
      </xdr:nvSpPr>
      <xdr:spPr>
        <a:xfrm>
          <a:off x="8394788" y="6979134"/>
          <a:ext cx="450094" cy="453646"/>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35</xdr:col>
      <xdr:colOff>138547</xdr:colOff>
      <xdr:row>60</xdr:row>
      <xdr:rowOff>106572</xdr:rowOff>
    </xdr:from>
    <xdr:to>
      <xdr:col>38</xdr:col>
      <xdr:colOff>4263</xdr:colOff>
      <xdr:row>62</xdr:row>
      <xdr:rowOff>190764</xdr:rowOff>
    </xdr:to>
    <xdr:sp macro="" textlink="">
      <xdr:nvSpPr>
        <xdr:cNvPr id="455" name="Oval 454">
          <a:extLst>
            <a:ext uri="{FF2B5EF4-FFF2-40B4-BE49-F238E27FC236}">
              <a16:creationId xmlns:a16="http://schemas.microsoft.com/office/drawing/2014/main" id="{00000000-0008-0000-0100-0000C7010000}"/>
            </a:ext>
          </a:extLst>
        </xdr:cNvPr>
        <xdr:cNvSpPr/>
      </xdr:nvSpPr>
      <xdr:spPr>
        <a:xfrm>
          <a:off x="9305638" y="6987663"/>
          <a:ext cx="454534" cy="453646"/>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29</xdr:col>
      <xdr:colOff>157729</xdr:colOff>
      <xdr:row>58</xdr:row>
      <xdr:rowOff>67140</xdr:rowOff>
    </xdr:from>
    <xdr:to>
      <xdr:col>32</xdr:col>
      <xdr:colOff>23445</xdr:colOff>
      <xdr:row>60</xdr:row>
      <xdr:rowOff>151332</xdr:rowOff>
    </xdr:to>
    <xdr:sp macro="" textlink="">
      <xdr:nvSpPr>
        <xdr:cNvPr id="456" name="Oval 455">
          <a:extLst>
            <a:ext uri="{FF2B5EF4-FFF2-40B4-BE49-F238E27FC236}">
              <a16:creationId xmlns:a16="http://schemas.microsoft.com/office/drawing/2014/main" id="{00000000-0008-0000-0100-0000C8010000}"/>
            </a:ext>
          </a:extLst>
        </xdr:cNvPr>
        <xdr:cNvSpPr/>
      </xdr:nvSpPr>
      <xdr:spPr>
        <a:xfrm>
          <a:off x="8147184" y="6578776"/>
          <a:ext cx="454534" cy="45364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39</xdr:col>
      <xdr:colOff>75667</xdr:colOff>
      <xdr:row>58</xdr:row>
      <xdr:rowOff>70338</xdr:rowOff>
    </xdr:from>
    <xdr:to>
      <xdr:col>41</xdr:col>
      <xdr:colOff>133216</xdr:colOff>
      <xdr:row>60</xdr:row>
      <xdr:rowOff>154530</xdr:rowOff>
    </xdr:to>
    <xdr:sp macro="" textlink="">
      <xdr:nvSpPr>
        <xdr:cNvPr id="457" name="Oval 456">
          <a:extLst>
            <a:ext uri="{FF2B5EF4-FFF2-40B4-BE49-F238E27FC236}">
              <a16:creationId xmlns:a16="http://schemas.microsoft.com/office/drawing/2014/main" id="{00000000-0008-0000-0100-0000C9010000}"/>
            </a:ext>
          </a:extLst>
        </xdr:cNvPr>
        <xdr:cNvSpPr/>
      </xdr:nvSpPr>
      <xdr:spPr>
        <a:xfrm>
          <a:off x="10027849" y="6581974"/>
          <a:ext cx="450094" cy="45364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40</xdr:col>
      <xdr:colOff>132151</xdr:colOff>
      <xdr:row>60</xdr:row>
      <xdr:rowOff>110835</xdr:rowOff>
    </xdr:from>
    <xdr:to>
      <xdr:col>42</xdr:col>
      <xdr:colOff>189700</xdr:colOff>
      <xdr:row>63</xdr:row>
      <xdr:rowOff>3195</xdr:rowOff>
    </xdr:to>
    <xdr:sp macro="" textlink="">
      <xdr:nvSpPr>
        <xdr:cNvPr id="458" name="Oval 457">
          <a:extLst>
            <a:ext uri="{FF2B5EF4-FFF2-40B4-BE49-F238E27FC236}">
              <a16:creationId xmlns:a16="http://schemas.microsoft.com/office/drawing/2014/main" id="{00000000-0008-0000-0100-0000CA010000}"/>
            </a:ext>
          </a:extLst>
        </xdr:cNvPr>
        <xdr:cNvSpPr/>
      </xdr:nvSpPr>
      <xdr:spPr>
        <a:xfrm>
          <a:off x="10280606" y="6991926"/>
          <a:ext cx="450094" cy="45808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40</xdr:col>
      <xdr:colOff>114035</xdr:colOff>
      <xdr:row>56</xdr:row>
      <xdr:rowOff>34102</xdr:rowOff>
    </xdr:from>
    <xdr:to>
      <xdr:col>42</xdr:col>
      <xdr:colOff>171584</xdr:colOff>
      <xdr:row>58</xdr:row>
      <xdr:rowOff>118295</xdr:rowOff>
    </xdr:to>
    <xdr:sp macro="" textlink="">
      <xdr:nvSpPr>
        <xdr:cNvPr id="459" name="Oval 458">
          <a:extLst>
            <a:ext uri="{FF2B5EF4-FFF2-40B4-BE49-F238E27FC236}">
              <a16:creationId xmlns:a16="http://schemas.microsoft.com/office/drawing/2014/main" id="{00000000-0008-0000-0100-0000CB010000}"/>
            </a:ext>
          </a:extLst>
        </xdr:cNvPr>
        <xdr:cNvSpPr/>
      </xdr:nvSpPr>
      <xdr:spPr>
        <a:xfrm>
          <a:off x="10262490" y="6176284"/>
          <a:ext cx="450094" cy="45364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33</xdr:col>
      <xdr:colOff>58615</xdr:colOff>
      <xdr:row>60</xdr:row>
      <xdr:rowOff>117230</xdr:rowOff>
    </xdr:from>
    <xdr:to>
      <xdr:col>35</xdr:col>
      <xdr:colOff>116164</xdr:colOff>
      <xdr:row>63</xdr:row>
      <xdr:rowOff>9590</xdr:rowOff>
    </xdr:to>
    <xdr:sp macro="" textlink="">
      <xdr:nvSpPr>
        <xdr:cNvPr id="460" name="Oval 459">
          <a:extLst>
            <a:ext uri="{FF2B5EF4-FFF2-40B4-BE49-F238E27FC236}">
              <a16:creationId xmlns:a16="http://schemas.microsoft.com/office/drawing/2014/main" id="{00000000-0008-0000-0100-0000CC010000}"/>
            </a:ext>
          </a:extLst>
        </xdr:cNvPr>
        <xdr:cNvSpPr/>
      </xdr:nvSpPr>
      <xdr:spPr>
        <a:xfrm>
          <a:off x="8833160" y="6998321"/>
          <a:ext cx="450095" cy="45808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28</xdr:col>
      <xdr:colOff>109770</xdr:colOff>
      <xdr:row>60</xdr:row>
      <xdr:rowOff>99112</xdr:rowOff>
    </xdr:from>
    <xdr:to>
      <xdr:col>30</xdr:col>
      <xdr:colOff>167319</xdr:colOff>
      <xdr:row>62</xdr:row>
      <xdr:rowOff>183304</xdr:rowOff>
    </xdr:to>
    <xdr:sp macro="" textlink="">
      <xdr:nvSpPr>
        <xdr:cNvPr id="461" name="Oval 460">
          <a:extLst>
            <a:ext uri="{FF2B5EF4-FFF2-40B4-BE49-F238E27FC236}">
              <a16:creationId xmlns:a16="http://schemas.microsoft.com/office/drawing/2014/main" id="{00000000-0008-0000-0100-0000CD010000}"/>
            </a:ext>
          </a:extLst>
        </xdr:cNvPr>
        <xdr:cNvSpPr/>
      </xdr:nvSpPr>
      <xdr:spPr>
        <a:xfrm>
          <a:off x="7902952" y="6980203"/>
          <a:ext cx="450094" cy="453646"/>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24</xdr:col>
      <xdr:colOff>607468</xdr:colOff>
      <xdr:row>45</xdr:row>
      <xdr:rowOff>10657</xdr:rowOff>
    </xdr:from>
    <xdr:to>
      <xdr:col>27</xdr:col>
      <xdr:colOff>57548</xdr:colOff>
      <xdr:row>47</xdr:row>
      <xdr:rowOff>94850</xdr:rowOff>
    </xdr:to>
    <xdr:sp macro="" textlink="">
      <xdr:nvSpPr>
        <xdr:cNvPr id="462" name="Oval 461">
          <a:extLst>
            <a:ext uri="{FF2B5EF4-FFF2-40B4-BE49-F238E27FC236}">
              <a16:creationId xmlns:a16="http://schemas.microsoft.com/office/drawing/2014/main" id="{00000000-0008-0000-0100-0000CE010000}"/>
            </a:ext>
          </a:extLst>
        </xdr:cNvPr>
        <xdr:cNvSpPr/>
      </xdr:nvSpPr>
      <xdr:spPr>
        <a:xfrm>
          <a:off x="7199923" y="4109293"/>
          <a:ext cx="454534" cy="453648"/>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27</xdr:col>
      <xdr:colOff>69273</xdr:colOff>
      <xdr:row>44</xdr:row>
      <xdr:rowOff>186503</xdr:rowOff>
    </xdr:from>
    <xdr:to>
      <xdr:col>29</xdr:col>
      <xdr:colOff>126822</xdr:colOff>
      <xdr:row>47</xdr:row>
      <xdr:rowOff>78863</xdr:rowOff>
    </xdr:to>
    <xdr:sp macro="" textlink="">
      <xdr:nvSpPr>
        <xdr:cNvPr id="463" name="Oval 462">
          <a:extLst>
            <a:ext uri="{FF2B5EF4-FFF2-40B4-BE49-F238E27FC236}">
              <a16:creationId xmlns:a16="http://schemas.microsoft.com/office/drawing/2014/main" id="{00000000-0008-0000-0100-0000CF010000}"/>
            </a:ext>
          </a:extLst>
        </xdr:cNvPr>
        <xdr:cNvSpPr/>
      </xdr:nvSpPr>
      <xdr:spPr>
        <a:xfrm>
          <a:off x="7666182" y="4088867"/>
          <a:ext cx="450095" cy="45808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29</xdr:col>
      <xdr:colOff>152401</xdr:colOff>
      <xdr:row>45</xdr:row>
      <xdr:rowOff>3195</xdr:rowOff>
    </xdr:from>
    <xdr:to>
      <xdr:col>32</xdr:col>
      <xdr:colOff>18117</xdr:colOff>
      <xdr:row>47</xdr:row>
      <xdr:rowOff>87388</xdr:rowOff>
    </xdr:to>
    <xdr:sp macro="" textlink="">
      <xdr:nvSpPr>
        <xdr:cNvPr id="464" name="Oval 463">
          <a:extLst>
            <a:ext uri="{FF2B5EF4-FFF2-40B4-BE49-F238E27FC236}">
              <a16:creationId xmlns:a16="http://schemas.microsoft.com/office/drawing/2014/main" id="{00000000-0008-0000-0100-0000D0010000}"/>
            </a:ext>
          </a:extLst>
        </xdr:cNvPr>
        <xdr:cNvSpPr/>
      </xdr:nvSpPr>
      <xdr:spPr>
        <a:xfrm>
          <a:off x="8141856" y="4101831"/>
          <a:ext cx="454534" cy="453648"/>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32</xdr:col>
      <xdr:colOff>70338</xdr:colOff>
      <xdr:row>44</xdr:row>
      <xdr:rowOff>187568</xdr:rowOff>
    </xdr:from>
    <xdr:to>
      <xdr:col>34</xdr:col>
      <xdr:colOff>127887</xdr:colOff>
      <xdr:row>47</xdr:row>
      <xdr:rowOff>79928</xdr:rowOff>
    </xdr:to>
    <xdr:sp macro="" textlink="">
      <xdr:nvSpPr>
        <xdr:cNvPr id="465" name="Oval 464">
          <a:extLst>
            <a:ext uri="{FF2B5EF4-FFF2-40B4-BE49-F238E27FC236}">
              <a16:creationId xmlns:a16="http://schemas.microsoft.com/office/drawing/2014/main" id="{00000000-0008-0000-0100-0000D1010000}"/>
            </a:ext>
          </a:extLst>
        </xdr:cNvPr>
        <xdr:cNvSpPr/>
      </xdr:nvSpPr>
      <xdr:spPr>
        <a:xfrm>
          <a:off x="8648611" y="4089932"/>
          <a:ext cx="450094" cy="45808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34</xdr:col>
      <xdr:colOff>142810</xdr:colOff>
      <xdr:row>44</xdr:row>
      <xdr:rowOff>180108</xdr:rowOff>
    </xdr:from>
    <xdr:to>
      <xdr:col>37</xdr:col>
      <xdr:colOff>8526</xdr:colOff>
      <xdr:row>47</xdr:row>
      <xdr:rowOff>72468</xdr:rowOff>
    </xdr:to>
    <xdr:sp macro="" textlink="">
      <xdr:nvSpPr>
        <xdr:cNvPr id="466" name="Oval 465">
          <a:extLst>
            <a:ext uri="{FF2B5EF4-FFF2-40B4-BE49-F238E27FC236}">
              <a16:creationId xmlns:a16="http://schemas.microsoft.com/office/drawing/2014/main" id="{00000000-0008-0000-0100-0000D2010000}"/>
            </a:ext>
          </a:extLst>
        </xdr:cNvPr>
        <xdr:cNvSpPr/>
      </xdr:nvSpPr>
      <xdr:spPr>
        <a:xfrm>
          <a:off x="9113628" y="4082472"/>
          <a:ext cx="454534" cy="45808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37</xdr:col>
      <xdr:colOff>28775</xdr:colOff>
      <xdr:row>45</xdr:row>
      <xdr:rowOff>7458</xdr:rowOff>
    </xdr:from>
    <xdr:to>
      <xdr:col>39</xdr:col>
      <xdr:colOff>86324</xdr:colOff>
      <xdr:row>47</xdr:row>
      <xdr:rowOff>91651</xdr:rowOff>
    </xdr:to>
    <xdr:sp macro="" textlink="">
      <xdr:nvSpPr>
        <xdr:cNvPr id="467" name="Oval 466">
          <a:extLst>
            <a:ext uri="{FF2B5EF4-FFF2-40B4-BE49-F238E27FC236}">
              <a16:creationId xmlns:a16="http://schemas.microsoft.com/office/drawing/2014/main" id="{00000000-0008-0000-0100-0000D3010000}"/>
            </a:ext>
          </a:extLst>
        </xdr:cNvPr>
        <xdr:cNvSpPr/>
      </xdr:nvSpPr>
      <xdr:spPr>
        <a:xfrm>
          <a:off x="9588411" y="4106094"/>
          <a:ext cx="450095" cy="453648"/>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40</xdr:col>
      <xdr:colOff>2</xdr:colOff>
      <xdr:row>45</xdr:row>
      <xdr:rowOff>5327</xdr:rowOff>
    </xdr:from>
    <xdr:to>
      <xdr:col>42</xdr:col>
      <xdr:colOff>57551</xdr:colOff>
      <xdr:row>47</xdr:row>
      <xdr:rowOff>89520</xdr:rowOff>
    </xdr:to>
    <xdr:sp macro="" textlink="">
      <xdr:nvSpPr>
        <xdr:cNvPr id="468" name="Oval 467">
          <a:extLst>
            <a:ext uri="{FF2B5EF4-FFF2-40B4-BE49-F238E27FC236}">
              <a16:creationId xmlns:a16="http://schemas.microsoft.com/office/drawing/2014/main" id="{00000000-0008-0000-0100-0000D4010000}"/>
            </a:ext>
          </a:extLst>
        </xdr:cNvPr>
        <xdr:cNvSpPr/>
      </xdr:nvSpPr>
      <xdr:spPr>
        <a:xfrm>
          <a:off x="10148457" y="4103963"/>
          <a:ext cx="450094" cy="453648"/>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26</xdr:col>
      <xdr:colOff>45827</xdr:colOff>
      <xdr:row>47</xdr:row>
      <xdr:rowOff>29840</xdr:rowOff>
    </xdr:from>
    <xdr:to>
      <xdr:col>28</xdr:col>
      <xdr:colOff>103376</xdr:colOff>
      <xdr:row>49</xdr:row>
      <xdr:rowOff>114032</xdr:rowOff>
    </xdr:to>
    <xdr:sp macro="" textlink="">
      <xdr:nvSpPr>
        <xdr:cNvPr id="469" name="Oval 468">
          <a:extLst>
            <a:ext uri="{FF2B5EF4-FFF2-40B4-BE49-F238E27FC236}">
              <a16:creationId xmlns:a16="http://schemas.microsoft.com/office/drawing/2014/main" id="{00000000-0008-0000-0100-0000D5010000}"/>
            </a:ext>
          </a:extLst>
        </xdr:cNvPr>
        <xdr:cNvSpPr/>
      </xdr:nvSpPr>
      <xdr:spPr>
        <a:xfrm>
          <a:off x="7446463" y="4497931"/>
          <a:ext cx="450095" cy="453646"/>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33</xdr:col>
      <xdr:colOff>86324</xdr:colOff>
      <xdr:row>47</xdr:row>
      <xdr:rowOff>49023</xdr:rowOff>
    </xdr:from>
    <xdr:to>
      <xdr:col>35</xdr:col>
      <xdr:colOff>143873</xdr:colOff>
      <xdr:row>49</xdr:row>
      <xdr:rowOff>133215</xdr:rowOff>
    </xdr:to>
    <xdr:sp macro="" textlink="">
      <xdr:nvSpPr>
        <xdr:cNvPr id="470" name="Oval 469">
          <a:extLst>
            <a:ext uri="{FF2B5EF4-FFF2-40B4-BE49-F238E27FC236}">
              <a16:creationId xmlns:a16="http://schemas.microsoft.com/office/drawing/2014/main" id="{00000000-0008-0000-0100-0000D6010000}"/>
            </a:ext>
          </a:extLst>
        </xdr:cNvPr>
        <xdr:cNvSpPr/>
      </xdr:nvSpPr>
      <xdr:spPr>
        <a:xfrm>
          <a:off x="8860869" y="4517114"/>
          <a:ext cx="450095" cy="453646"/>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31</xdr:col>
      <xdr:colOff>4264</xdr:colOff>
      <xdr:row>47</xdr:row>
      <xdr:rowOff>20249</xdr:rowOff>
    </xdr:from>
    <xdr:to>
      <xdr:col>33</xdr:col>
      <xdr:colOff>61813</xdr:colOff>
      <xdr:row>49</xdr:row>
      <xdr:rowOff>104441</xdr:rowOff>
    </xdr:to>
    <xdr:sp macro="" textlink="">
      <xdr:nvSpPr>
        <xdr:cNvPr id="471" name="Oval 470">
          <a:extLst>
            <a:ext uri="{FF2B5EF4-FFF2-40B4-BE49-F238E27FC236}">
              <a16:creationId xmlns:a16="http://schemas.microsoft.com/office/drawing/2014/main" id="{00000000-0008-0000-0100-0000D7010000}"/>
            </a:ext>
          </a:extLst>
        </xdr:cNvPr>
        <xdr:cNvSpPr/>
      </xdr:nvSpPr>
      <xdr:spPr>
        <a:xfrm>
          <a:off x="8386264" y="4488340"/>
          <a:ext cx="450094" cy="453646"/>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33</xdr:col>
      <xdr:colOff>66076</xdr:colOff>
      <xdr:row>51</xdr:row>
      <xdr:rowOff>140677</xdr:rowOff>
    </xdr:from>
    <xdr:to>
      <xdr:col>35</xdr:col>
      <xdr:colOff>123625</xdr:colOff>
      <xdr:row>54</xdr:row>
      <xdr:rowOff>43694</xdr:rowOff>
    </xdr:to>
    <xdr:sp macro="" textlink="">
      <xdr:nvSpPr>
        <xdr:cNvPr id="472" name="Oval 471">
          <a:extLst>
            <a:ext uri="{FF2B5EF4-FFF2-40B4-BE49-F238E27FC236}">
              <a16:creationId xmlns:a16="http://schemas.microsoft.com/office/drawing/2014/main" id="{00000000-0008-0000-0100-0000D8010000}"/>
            </a:ext>
          </a:extLst>
        </xdr:cNvPr>
        <xdr:cNvSpPr/>
      </xdr:nvSpPr>
      <xdr:spPr>
        <a:xfrm>
          <a:off x="8840621" y="5347677"/>
          <a:ext cx="450095" cy="468744"/>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35</xdr:col>
      <xdr:colOff>165190</xdr:colOff>
      <xdr:row>47</xdr:row>
      <xdr:rowOff>47959</xdr:rowOff>
    </xdr:from>
    <xdr:to>
      <xdr:col>38</xdr:col>
      <xdr:colOff>30906</xdr:colOff>
      <xdr:row>49</xdr:row>
      <xdr:rowOff>132151</xdr:rowOff>
    </xdr:to>
    <xdr:sp macro="" textlink="">
      <xdr:nvSpPr>
        <xdr:cNvPr id="473" name="Oval 472">
          <a:extLst>
            <a:ext uri="{FF2B5EF4-FFF2-40B4-BE49-F238E27FC236}">
              <a16:creationId xmlns:a16="http://schemas.microsoft.com/office/drawing/2014/main" id="{00000000-0008-0000-0100-0000D9010000}"/>
            </a:ext>
          </a:extLst>
        </xdr:cNvPr>
        <xdr:cNvSpPr/>
      </xdr:nvSpPr>
      <xdr:spPr>
        <a:xfrm>
          <a:off x="9332281" y="4516050"/>
          <a:ext cx="454534" cy="453646"/>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38</xdr:col>
      <xdr:colOff>67141</xdr:colOff>
      <xdr:row>47</xdr:row>
      <xdr:rowOff>29841</xdr:rowOff>
    </xdr:from>
    <xdr:to>
      <xdr:col>40</xdr:col>
      <xdr:colOff>124690</xdr:colOff>
      <xdr:row>49</xdr:row>
      <xdr:rowOff>114033</xdr:rowOff>
    </xdr:to>
    <xdr:sp macro="" textlink="">
      <xdr:nvSpPr>
        <xdr:cNvPr id="474" name="Oval 473">
          <a:extLst>
            <a:ext uri="{FF2B5EF4-FFF2-40B4-BE49-F238E27FC236}">
              <a16:creationId xmlns:a16="http://schemas.microsoft.com/office/drawing/2014/main" id="{00000000-0008-0000-0100-0000DA010000}"/>
            </a:ext>
          </a:extLst>
        </xdr:cNvPr>
        <xdr:cNvSpPr/>
      </xdr:nvSpPr>
      <xdr:spPr>
        <a:xfrm>
          <a:off x="9823050" y="4497932"/>
          <a:ext cx="450095" cy="453646"/>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40</xdr:col>
      <xdr:colOff>118298</xdr:colOff>
      <xdr:row>47</xdr:row>
      <xdr:rowOff>80996</xdr:rowOff>
    </xdr:from>
    <xdr:to>
      <xdr:col>42</xdr:col>
      <xdr:colOff>175847</xdr:colOff>
      <xdr:row>49</xdr:row>
      <xdr:rowOff>165188</xdr:rowOff>
    </xdr:to>
    <xdr:sp macro="" textlink="">
      <xdr:nvSpPr>
        <xdr:cNvPr id="475" name="Oval 474">
          <a:extLst>
            <a:ext uri="{FF2B5EF4-FFF2-40B4-BE49-F238E27FC236}">
              <a16:creationId xmlns:a16="http://schemas.microsoft.com/office/drawing/2014/main" id="{00000000-0008-0000-0100-0000DB010000}"/>
            </a:ext>
          </a:extLst>
        </xdr:cNvPr>
        <xdr:cNvSpPr/>
      </xdr:nvSpPr>
      <xdr:spPr>
        <a:xfrm>
          <a:off x="10266753" y="4549087"/>
          <a:ext cx="450094" cy="453646"/>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25</xdr:col>
      <xdr:colOff>4264</xdr:colOff>
      <xdr:row>49</xdr:row>
      <xdr:rowOff>52221</xdr:rowOff>
    </xdr:from>
    <xdr:to>
      <xdr:col>27</xdr:col>
      <xdr:colOff>61813</xdr:colOff>
      <xdr:row>51</xdr:row>
      <xdr:rowOff>136414</xdr:rowOff>
    </xdr:to>
    <xdr:sp macro="" textlink="">
      <xdr:nvSpPr>
        <xdr:cNvPr id="476" name="Oval 475">
          <a:extLst>
            <a:ext uri="{FF2B5EF4-FFF2-40B4-BE49-F238E27FC236}">
              <a16:creationId xmlns:a16="http://schemas.microsoft.com/office/drawing/2014/main" id="{00000000-0008-0000-0100-0000DC010000}"/>
            </a:ext>
          </a:extLst>
        </xdr:cNvPr>
        <xdr:cNvSpPr/>
      </xdr:nvSpPr>
      <xdr:spPr>
        <a:xfrm>
          <a:off x="7208628" y="4889766"/>
          <a:ext cx="450094" cy="453648"/>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27</xdr:col>
      <xdr:colOff>87391</xdr:colOff>
      <xdr:row>49</xdr:row>
      <xdr:rowOff>87389</xdr:rowOff>
    </xdr:from>
    <xdr:to>
      <xdr:col>29</xdr:col>
      <xdr:colOff>144940</xdr:colOff>
      <xdr:row>51</xdr:row>
      <xdr:rowOff>171582</xdr:rowOff>
    </xdr:to>
    <xdr:sp macro="" textlink="">
      <xdr:nvSpPr>
        <xdr:cNvPr id="477" name="Oval 476">
          <a:extLst>
            <a:ext uri="{FF2B5EF4-FFF2-40B4-BE49-F238E27FC236}">
              <a16:creationId xmlns:a16="http://schemas.microsoft.com/office/drawing/2014/main" id="{00000000-0008-0000-0100-0000DD010000}"/>
            </a:ext>
          </a:extLst>
        </xdr:cNvPr>
        <xdr:cNvSpPr/>
      </xdr:nvSpPr>
      <xdr:spPr>
        <a:xfrm>
          <a:off x="7684300" y="4924934"/>
          <a:ext cx="450095" cy="453648"/>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32</xdr:col>
      <xdr:colOff>47960</xdr:colOff>
      <xdr:row>49</xdr:row>
      <xdr:rowOff>106573</xdr:rowOff>
    </xdr:from>
    <xdr:to>
      <xdr:col>34</xdr:col>
      <xdr:colOff>105509</xdr:colOff>
      <xdr:row>52</xdr:row>
      <xdr:rowOff>9591</xdr:rowOff>
    </xdr:to>
    <xdr:sp macro="" textlink="">
      <xdr:nvSpPr>
        <xdr:cNvPr id="478" name="Oval 477">
          <a:extLst>
            <a:ext uri="{FF2B5EF4-FFF2-40B4-BE49-F238E27FC236}">
              <a16:creationId xmlns:a16="http://schemas.microsoft.com/office/drawing/2014/main" id="{00000000-0008-0000-0100-0000DE010000}"/>
            </a:ext>
          </a:extLst>
        </xdr:cNvPr>
        <xdr:cNvSpPr/>
      </xdr:nvSpPr>
      <xdr:spPr>
        <a:xfrm>
          <a:off x="8626233" y="4944118"/>
          <a:ext cx="450094" cy="457200"/>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34</xdr:col>
      <xdr:colOff>120431</xdr:colOff>
      <xdr:row>49</xdr:row>
      <xdr:rowOff>93783</xdr:rowOff>
    </xdr:from>
    <xdr:to>
      <xdr:col>36</xdr:col>
      <xdr:colOff>177980</xdr:colOff>
      <xdr:row>51</xdr:row>
      <xdr:rowOff>177976</xdr:rowOff>
    </xdr:to>
    <xdr:sp macro="" textlink="">
      <xdr:nvSpPr>
        <xdr:cNvPr id="479" name="Oval 478">
          <a:extLst>
            <a:ext uri="{FF2B5EF4-FFF2-40B4-BE49-F238E27FC236}">
              <a16:creationId xmlns:a16="http://schemas.microsoft.com/office/drawing/2014/main" id="{00000000-0008-0000-0100-0000DF010000}"/>
            </a:ext>
          </a:extLst>
        </xdr:cNvPr>
        <xdr:cNvSpPr/>
      </xdr:nvSpPr>
      <xdr:spPr>
        <a:xfrm>
          <a:off x="9091249" y="4931328"/>
          <a:ext cx="450095" cy="453648"/>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37</xdr:col>
      <xdr:colOff>38367</xdr:colOff>
      <xdr:row>49</xdr:row>
      <xdr:rowOff>59680</xdr:rowOff>
    </xdr:from>
    <xdr:to>
      <xdr:col>39</xdr:col>
      <xdr:colOff>95916</xdr:colOff>
      <xdr:row>51</xdr:row>
      <xdr:rowOff>143873</xdr:rowOff>
    </xdr:to>
    <xdr:sp macro="" textlink="">
      <xdr:nvSpPr>
        <xdr:cNvPr id="480" name="Oval 479">
          <a:extLst>
            <a:ext uri="{FF2B5EF4-FFF2-40B4-BE49-F238E27FC236}">
              <a16:creationId xmlns:a16="http://schemas.microsoft.com/office/drawing/2014/main" id="{00000000-0008-0000-0100-0000E0010000}"/>
            </a:ext>
          </a:extLst>
        </xdr:cNvPr>
        <xdr:cNvSpPr/>
      </xdr:nvSpPr>
      <xdr:spPr>
        <a:xfrm>
          <a:off x="9598003" y="4897225"/>
          <a:ext cx="450095" cy="453648"/>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25</xdr:col>
      <xdr:colOff>184370</xdr:colOff>
      <xdr:row>51</xdr:row>
      <xdr:rowOff>99114</xdr:rowOff>
    </xdr:from>
    <xdr:to>
      <xdr:col>28</xdr:col>
      <xdr:colOff>50087</xdr:colOff>
      <xdr:row>54</xdr:row>
      <xdr:rowOff>2131</xdr:rowOff>
    </xdr:to>
    <xdr:sp macro="" textlink="">
      <xdr:nvSpPr>
        <xdr:cNvPr id="481" name="Oval 480">
          <a:extLst>
            <a:ext uri="{FF2B5EF4-FFF2-40B4-BE49-F238E27FC236}">
              <a16:creationId xmlns:a16="http://schemas.microsoft.com/office/drawing/2014/main" id="{00000000-0008-0000-0100-0000E1010000}"/>
            </a:ext>
          </a:extLst>
        </xdr:cNvPr>
        <xdr:cNvSpPr/>
      </xdr:nvSpPr>
      <xdr:spPr>
        <a:xfrm>
          <a:off x="7388734" y="5306114"/>
          <a:ext cx="454535" cy="468744"/>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28</xdr:col>
      <xdr:colOff>93784</xdr:colOff>
      <xdr:row>51</xdr:row>
      <xdr:rowOff>125756</xdr:rowOff>
    </xdr:from>
    <xdr:to>
      <xdr:col>30</xdr:col>
      <xdr:colOff>151333</xdr:colOff>
      <xdr:row>54</xdr:row>
      <xdr:rowOff>28773</xdr:rowOff>
    </xdr:to>
    <xdr:sp macro="" textlink="">
      <xdr:nvSpPr>
        <xdr:cNvPr id="482" name="Oval 481">
          <a:extLst>
            <a:ext uri="{FF2B5EF4-FFF2-40B4-BE49-F238E27FC236}">
              <a16:creationId xmlns:a16="http://schemas.microsoft.com/office/drawing/2014/main" id="{00000000-0008-0000-0100-0000E2010000}"/>
            </a:ext>
          </a:extLst>
        </xdr:cNvPr>
        <xdr:cNvSpPr/>
      </xdr:nvSpPr>
      <xdr:spPr>
        <a:xfrm>
          <a:off x="7886966" y="5332756"/>
          <a:ext cx="450094" cy="468744"/>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29</xdr:col>
      <xdr:colOff>144939</xdr:colOff>
      <xdr:row>53</xdr:row>
      <xdr:rowOff>166252</xdr:rowOff>
    </xdr:from>
    <xdr:to>
      <xdr:col>32</xdr:col>
      <xdr:colOff>10655</xdr:colOff>
      <xdr:row>56</xdr:row>
      <xdr:rowOff>69269</xdr:rowOff>
    </xdr:to>
    <xdr:sp macro="" textlink="">
      <xdr:nvSpPr>
        <xdr:cNvPr id="483" name="Oval 482">
          <a:extLst>
            <a:ext uri="{FF2B5EF4-FFF2-40B4-BE49-F238E27FC236}">
              <a16:creationId xmlns:a16="http://schemas.microsoft.com/office/drawing/2014/main" id="{00000000-0008-0000-0100-0000E3010000}"/>
            </a:ext>
          </a:extLst>
        </xdr:cNvPr>
        <xdr:cNvSpPr/>
      </xdr:nvSpPr>
      <xdr:spPr>
        <a:xfrm>
          <a:off x="8134394" y="5742707"/>
          <a:ext cx="454534" cy="468744"/>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29</xdr:col>
      <xdr:colOff>169451</xdr:colOff>
      <xdr:row>49</xdr:row>
      <xdr:rowOff>73533</xdr:rowOff>
    </xdr:from>
    <xdr:to>
      <xdr:col>32</xdr:col>
      <xdr:colOff>35167</xdr:colOff>
      <xdr:row>51</xdr:row>
      <xdr:rowOff>157726</xdr:rowOff>
    </xdr:to>
    <xdr:sp macro="" textlink="">
      <xdr:nvSpPr>
        <xdr:cNvPr id="484" name="Oval 483">
          <a:extLst>
            <a:ext uri="{FF2B5EF4-FFF2-40B4-BE49-F238E27FC236}">
              <a16:creationId xmlns:a16="http://schemas.microsoft.com/office/drawing/2014/main" id="{00000000-0008-0000-0100-0000E4010000}"/>
            </a:ext>
          </a:extLst>
        </xdr:cNvPr>
        <xdr:cNvSpPr/>
      </xdr:nvSpPr>
      <xdr:spPr>
        <a:xfrm>
          <a:off x="8158906" y="4911078"/>
          <a:ext cx="454534" cy="453648"/>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36</xdr:col>
      <xdr:colOff>2132</xdr:colOff>
      <xdr:row>51</xdr:row>
      <xdr:rowOff>87391</xdr:rowOff>
    </xdr:from>
    <xdr:to>
      <xdr:col>38</xdr:col>
      <xdr:colOff>59680</xdr:colOff>
      <xdr:row>53</xdr:row>
      <xdr:rowOff>171583</xdr:rowOff>
    </xdr:to>
    <xdr:sp macro="" textlink="">
      <xdr:nvSpPr>
        <xdr:cNvPr id="485" name="Oval 484">
          <a:extLst>
            <a:ext uri="{FF2B5EF4-FFF2-40B4-BE49-F238E27FC236}">
              <a16:creationId xmlns:a16="http://schemas.microsoft.com/office/drawing/2014/main" id="{00000000-0008-0000-0100-0000E5010000}"/>
            </a:ext>
          </a:extLst>
        </xdr:cNvPr>
        <xdr:cNvSpPr/>
      </xdr:nvSpPr>
      <xdr:spPr>
        <a:xfrm>
          <a:off x="9365496" y="5294391"/>
          <a:ext cx="450093" cy="45364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38</xdr:col>
      <xdr:colOff>63943</xdr:colOff>
      <xdr:row>51</xdr:row>
      <xdr:rowOff>149202</xdr:rowOff>
    </xdr:from>
    <xdr:to>
      <xdr:col>40</xdr:col>
      <xdr:colOff>121492</xdr:colOff>
      <xdr:row>54</xdr:row>
      <xdr:rowOff>52219</xdr:rowOff>
    </xdr:to>
    <xdr:sp macro="" textlink="">
      <xdr:nvSpPr>
        <xdr:cNvPr id="486" name="Oval 485">
          <a:extLst>
            <a:ext uri="{FF2B5EF4-FFF2-40B4-BE49-F238E27FC236}">
              <a16:creationId xmlns:a16="http://schemas.microsoft.com/office/drawing/2014/main" id="{00000000-0008-0000-0100-0000E6010000}"/>
            </a:ext>
          </a:extLst>
        </xdr:cNvPr>
        <xdr:cNvSpPr/>
      </xdr:nvSpPr>
      <xdr:spPr>
        <a:xfrm>
          <a:off x="9819852" y="5356202"/>
          <a:ext cx="450095" cy="468744"/>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39</xdr:col>
      <xdr:colOff>93785</xdr:colOff>
      <xdr:row>49</xdr:row>
      <xdr:rowOff>120426</xdr:rowOff>
    </xdr:from>
    <xdr:to>
      <xdr:col>41</xdr:col>
      <xdr:colOff>151334</xdr:colOff>
      <xdr:row>52</xdr:row>
      <xdr:rowOff>23444</xdr:rowOff>
    </xdr:to>
    <xdr:sp macro="" textlink="">
      <xdr:nvSpPr>
        <xdr:cNvPr id="487" name="Oval 486">
          <a:extLst>
            <a:ext uri="{FF2B5EF4-FFF2-40B4-BE49-F238E27FC236}">
              <a16:creationId xmlns:a16="http://schemas.microsoft.com/office/drawing/2014/main" id="{00000000-0008-0000-0100-0000E7010000}"/>
            </a:ext>
          </a:extLst>
        </xdr:cNvPr>
        <xdr:cNvSpPr/>
      </xdr:nvSpPr>
      <xdr:spPr>
        <a:xfrm>
          <a:off x="10045967" y="4957971"/>
          <a:ext cx="450094" cy="457200"/>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25</xdr:col>
      <xdr:colOff>17052</xdr:colOff>
      <xdr:row>53</xdr:row>
      <xdr:rowOff>155597</xdr:rowOff>
    </xdr:from>
    <xdr:to>
      <xdr:col>27</xdr:col>
      <xdr:colOff>74601</xdr:colOff>
      <xdr:row>56</xdr:row>
      <xdr:rowOff>58614</xdr:rowOff>
    </xdr:to>
    <xdr:sp macro="" textlink="">
      <xdr:nvSpPr>
        <xdr:cNvPr id="488" name="Oval 487">
          <a:extLst>
            <a:ext uri="{FF2B5EF4-FFF2-40B4-BE49-F238E27FC236}">
              <a16:creationId xmlns:a16="http://schemas.microsoft.com/office/drawing/2014/main" id="{00000000-0008-0000-0100-0000E8010000}"/>
            </a:ext>
          </a:extLst>
        </xdr:cNvPr>
        <xdr:cNvSpPr/>
      </xdr:nvSpPr>
      <xdr:spPr>
        <a:xfrm>
          <a:off x="7221416" y="5732052"/>
          <a:ext cx="450094" cy="468744"/>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27</xdr:col>
      <xdr:colOff>78864</xdr:colOff>
      <xdr:row>53</xdr:row>
      <xdr:rowOff>164121</xdr:rowOff>
    </xdr:from>
    <xdr:to>
      <xdr:col>29</xdr:col>
      <xdr:colOff>136413</xdr:colOff>
      <xdr:row>56</xdr:row>
      <xdr:rowOff>67138</xdr:rowOff>
    </xdr:to>
    <xdr:sp macro="" textlink="">
      <xdr:nvSpPr>
        <xdr:cNvPr id="489" name="Oval 488">
          <a:extLst>
            <a:ext uri="{FF2B5EF4-FFF2-40B4-BE49-F238E27FC236}">
              <a16:creationId xmlns:a16="http://schemas.microsoft.com/office/drawing/2014/main" id="{00000000-0008-0000-0100-0000E9010000}"/>
            </a:ext>
          </a:extLst>
        </xdr:cNvPr>
        <xdr:cNvSpPr/>
      </xdr:nvSpPr>
      <xdr:spPr>
        <a:xfrm>
          <a:off x="7675773" y="5740576"/>
          <a:ext cx="450095" cy="468744"/>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32</xdr:col>
      <xdr:colOff>12788</xdr:colOff>
      <xdr:row>54</xdr:row>
      <xdr:rowOff>18118</xdr:rowOff>
    </xdr:from>
    <xdr:to>
      <xdr:col>34</xdr:col>
      <xdr:colOff>70337</xdr:colOff>
      <xdr:row>56</xdr:row>
      <xdr:rowOff>102310</xdr:rowOff>
    </xdr:to>
    <xdr:sp macro="" textlink="">
      <xdr:nvSpPr>
        <xdr:cNvPr id="490" name="Oval 489">
          <a:extLst>
            <a:ext uri="{FF2B5EF4-FFF2-40B4-BE49-F238E27FC236}">
              <a16:creationId xmlns:a16="http://schemas.microsoft.com/office/drawing/2014/main" id="{00000000-0008-0000-0100-0000EA010000}"/>
            </a:ext>
          </a:extLst>
        </xdr:cNvPr>
        <xdr:cNvSpPr/>
      </xdr:nvSpPr>
      <xdr:spPr>
        <a:xfrm>
          <a:off x="8591061" y="5790845"/>
          <a:ext cx="450094" cy="45364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30</xdr:col>
      <xdr:colOff>181175</xdr:colOff>
      <xdr:row>51</xdr:row>
      <xdr:rowOff>122560</xdr:rowOff>
    </xdr:from>
    <xdr:to>
      <xdr:col>33</xdr:col>
      <xdr:colOff>46891</xdr:colOff>
      <xdr:row>54</xdr:row>
      <xdr:rowOff>25577</xdr:rowOff>
    </xdr:to>
    <xdr:sp macro="" textlink="">
      <xdr:nvSpPr>
        <xdr:cNvPr id="491" name="Oval 490">
          <a:extLst>
            <a:ext uri="{FF2B5EF4-FFF2-40B4-BE49-F238E27FC236}">
              <a16:creationId xmlns:a16="http://schemas.microsoft.com/office/drawing/2014/main" id="{00000000-0008-0000-0100-0000EB010000}"/>
            </a:ext>
          </a:extLst>
        </xdr:cNvPr>
        <xdr:cNvSpPr/>
      </xdr:nvSpPr>
      <xdr:spPr>
        <a:xfrm>
          <a:off x="8366902" y="5329560"/>
          <a:ext cx="454534" cy="468744"/>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34</xdr:col>
      <xdr:colOff>93785</xdr:colOff>
      <xdr:row>53</xdr:row>
      <xdr:rowOff>157727</xdr:rowOff>
    </xdr:from>
    <xdr:to>
      <xdr:col>36</xdr:col>
      <xdr:colOff>151334</xdr:colOff>
      <xdr:row>56</xdr:row>
      <xdr:rowOff>60744</xdr:rowOff>
    </xdr:to>
    <xdr:sp macro="" textlink="">
      <xdr:nvSpPr>
        <xdr:cNvPr id="492" name="Oval 491">
          <a:extLst>
            <a:ext uri="{FF2B5EF4-FFF2-40B4-BE49-F238E27FC236}">
              <a16:creationId xmlns:a16="http://schemas.microsoft.com/office/drawing/2014/main" id="{00000000-0008-0000-0100-0000EC010000}"/>
            </a:ext>
          </a:extLst>
        </xdr:cNvPr>
        <xdr:cNvSpPr/>
      </xdr:nvSpPr>
      <xdr:spPr>
        <a:xfrm>
          <a:off x="9064603" y="5734182"/>
          <a:ext cx="450095" cy="468744"/>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40</xdr:col>
      <xdr:colOff>123626</xdr:colOff>
      <xdr:row>51</xdr:row>
      <xdr:rowOff>144940</xdr:rowOff>
    </xdr:from>
    <xdr:to>
      <xdr:col>42</xdr:col>
      <xdr:colOff>181175</xdr:colOff>
      <xdr:row>54</xdr:row>
      <xdr:rowOff>47957</xdr:rowOff>
    </xdr:to>
    <xdr:sp macro="" textlink="">
      <xdr:nvSpPr>
        <xdr:cNvPr id="493" name="Oval 492">
          <a:extLst>
            <a:ext uri="{FF2B5EF4-FFF2-40B4-BE49-F238E27FC236}">
              <a16:creationId xmlns:a16="http://schemas.microsoft.com/office/drawing/2014/main" id="{00000000-0008-0000-0100-0000ED010000}"/>
            </a:ext>
          </a:extLst>
        </xdr:cNvPr>
        <xdr:cNvSpPr/>
      </xdr:nvSpPr>
      <xdr:spPr>
        <a:xfrm>
          <a:off x="10272081" y="5351940"/>
          <a:ext cx="450094" cy="468744"/>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35</xdr:col>
      <xdr:colOff>174780</xdr:colOff>
      <xdr:row>56</xdr:row>
      <xdr:rowOff>4264</xdr:rowOff>
    </xdr:from>
    <xdr:to>
      <xdr:col>38</xdr:col>
      <xdr:colOff>40496</xdr:colOff>
      <xdr:row>58</xdr:row>
      <xdr:rowOff>88457</xdr:rowOff>
    </xdr:to>
    <xdr:sp macro="" textlink="">
      <xdr:nvSpPr>
        <xdr:cNvPr id="494" name="Oval 493">
          <a:extLst>
            <a:ext uri="{FF2B5EF4-FFF2-40B4-BE49-F238E27FC236}">
              <a16:creationId xmlns:a16="http://schemas.microsoft.com/office/drawing/2014/main" id="{00000000-0008-0000-0100-0000EE010000}"/>
            </a:ext>
          </a:extLst>
        </xdr:cNvPr>
        <xdr:cNvSpPr/>
      </xdr:nvSpPr>
      <xdr:spPr>
        <a:xfrm>
          <a:off x="9341871" y="6146446"/>
          <a:ext cx="454534" cy="45364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28</xdr:col>
      <xdr:colOff>143875</xdr:colOff>
      <xdr:row>56</xdr:row>
      <xdr:rowOff>26642</xdr:rowOff>
    </xdr:from>
    <xdr:to>
      <xdr:col>31</xdr:col>
      <xdr:colOff>9591</xdr:colOff>
      <xdr:row>58</xdr:row>
      <xdr:rowOff>110835</xdr:rowOff>
    </xdr:to>
    <xdr:sp macro="" textlink="">
      <xdr:nvSpPr>
        <xdr:cNvPr id="496" name="Oval 495">
          <a:extLst>
            <a:ext uri="{FF2B5EF4-FFF2-40B4-BE49-F238E27FC236}">
              <a16:creationId xmlns:a16="http://schemas.microsoft.com/office/drawing/2014/main" id="{00000000-0008-0000-0100-0000F0010000}"/>
            </a:ext>
          </a:extLst>
        </xdr:cNvPr>
        <xdr:cNvSpPr/>
      </xdr:nvSpPr>
      <xdr:spPr>
        <a:xfrm>
          <a:off x="7937057" y="6168824"/>
          <a:ext cx="454534" cy="45364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32</xdr:col>
      <xdr:colOff>67142</xdr:colOff>
      <xdr:row>58</xdr:row>
      <xdr:rowOff>72470</xdr:rowOff>
    </xdr:from>
    <xdr:to>
      <xdr:col>34</xdr:col>
      <xdr:colOff>124691</xdr:colOff>
      <xdr:row>60</xdr:row>
      <xdr:rowOff>156662</xdr:rowOff>
    </xdr:to>
    <xdr:sp macro="" textlink="">
      <xdr:nvSpPr>
        <xdr:cNvPr id="497" name="Oval 496">
          <a:extLst>
            <a:ext uri="{FF2B5EF4-FFF2-40B4-BE49-F238E27FC236}">
              <a16:creationId xmlns:a16="http://schemas.microsoft.com/office/drawing/2014/main" id="{00000000-0008-0000-0100-0000F1010000}"/>
            </a:ext>
          </a:extLst>
        </xdr:cNvPr>
        <xdr:cNvSpPr/>
      </xdr:nvSpPr>
      <xdr:spPr>
        <a:xfrm>
          <a:off x="8645415" y="6584106"/>
          <a:ext cx="450094" cy="45364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33</xdr:col>
      <xdr:colOff>70339</xdr:colOff>
      <xdr:row>56</xdr:row>
      <xdr:rowOff>22378</xdr:rowOff>
    </xdr:from>
    <xdr:to>
      <xdr:col>35</xdr:col>
      <xdr:colOff>127888</xdr:colOff>
      <xdr:row>58</xdr:row>
      <xdr:rowOff>106571</xdr:rowOff>
    </xdr:to>
    <xdr:sp macro="" textlink="">
      <xdr:nvSpPr>
        <xdr:cNvPr id="498" name="Oval 497">
          <a:extLst>
            <a:ext uri="{FF2B5EF4-FFF2-40B4-BE49-F238E27FC236}">
              <a16:creationId xmlns:a16="http://schemas.microsoft.com/office/drawing/2014/main" id="{00000000-0008-0000-0100-0000F2010000}"/>
            </a:ext>
          </a:extLst>
        </xdr:cNvPr>
        <xdr:cNvSpPr/>
      </xdr:nvSpPr>
      <xdr:spPr>
        <a:xfrm>
          <a:off x="8844884" y="6164560"/>
          <a:ext cx="450095" cy="45364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36</xdr:col>
      <xdr:colOff>164124</xdr:colOff>
      <xdr:row>53</xdr:row>
      <xdr:rowOff>132149</xdr:rowOff>
    </xdr:from>
    <xdr:to>
      <xdr:col>39</xdr:col>
      <xdr:colOff>29840</xdr:colOff>
      <xdr:row>56</xdr:row>
      <xdr:rowOff>35166</xdr:rowOff>
    </xdr:to>
    <xdr:sp macro="" textlink="">
      <xdr:nvSpPr>
        <xdr:cNvPr id="499" name="Oval 498">
          <a:extLst>
            <a:ext uri="{FF2B5EF4-FFF2-40B4-BE49-F238E27FC236}">
              <a16:creationId xmlns:a16="http://schemas.microsoft.com/office/drawing/2014/main" id="{00000000-0008-0000-0100-0000F3010000}"/>
            </a:ext>
          </a:extLst>
        </xdr:cNvPr>
        <xdr:cNvSpPr/>
      </xdr:nvSpPr>
      <xdr:spPr>
        <a:xfrm>
          <a:off x="9527488" y="5708604"/>
          <a:ext cx="454534" cy="468744"/>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24</xdr:col>
      <xdr:colOff>603205</xdr:colOff>
      <xdr:row>58</xdr:row>
      <xdr:rowOff>54353</xdr:rowOff>
    </xdr:from>
    <xdr:to>
      <xdr:col>27</xdr:col>
      <xdr:colOff>53285</xdr:colOff>
      <xdr:row>60</xdr:row>
      <xdr:rowOff>138545</xdr:rowOff>
    </xdr:to>
    <xdr:sp macro="" textlink="">
      <xdr:nvSpPr>
        <xdr:cNvPr id="500" name="Oval 499">
          <a:extLst>
            <a:ext uri="{FF2B5EF4-FFF2-40B4-BE49-F238E27FC236}">
              <a16:creationId xmlns:a16="http://schemas.microsoft.com/office/drawing/2014/main" id="{00000000-0008-0000-0100-0000F4010000}"/>
            </a:ext>
          </a:extLst>
        </xdr:cNvPr>
        <xdr:cNvSpPr/>
      </xdr:nvSpPr>
      <xdr:spPr>
        <a:xfrm>
          <a:off x="7195660" y="6565989"/>
          <a:ext cx="454534" cy="45364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27</xdr:col>
      <xdr:colOff>75667</xdr:colOff>
      <xdr:row>58</xdr:row>
      <xdr:rowOff>33036</xdr:rowOff>
    </xdr:from>
    <xdr:to>
      <xdr:col>29</xdr:col>
      <xdr:colOff>133216</xdr:colOff>
      <xdr:row>60</xdr:row>
      <xdr:rowOff>117228</xdr:rowOff>
    </xdr:to>
    <xdr:sp macro="" textlink="">
      <xdr:nvSpPr>
        <xdr:cNvPr id="501" name="Oval 500">
          <a:extLst>
            <a:ext uri="{FF2B5EF4-FFF2-40B4-BE49-F238E27FC236}">
              <a16:creationId xmlns:a16="http://schemas.microsoft.com/office/drawing/2014/main" id="{00000000-0008-0000-0100-0000F5010000}"/>
            </a:ext>
          </a:extLst>
        </xdr:cNvPr>
        <xdr:cNvSpPr/>
      </xdr:nvSpPr>
      <xdr:spPr>
        <a:xfrm>
          <a:off x="7672576" y="6544672"/>
          <a:ext cx="450095" cy="45364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38</xdr:col>
      <xdr:colOff>30908</xdr:colOff>
      <xdr:row>60</xdr:row>
      <xdr:rowOff>105505</xdr:rowOff>
    </xdr:from>
    <xdr:to>
      <xdr:col>40</xdr:col>
      <xdr:colOff>88457</xdr:colOff>
      <xdr:row>62</xdr:row>
      <xdr:rowOff>189697</xdr:rowOff>
    </xdr:to>
    <xdr:sp macro="" textlink="">
      <xdr:nvSpPr>
        <xdr:cNvPr id="502" name="Oval 501">
          <a:extLst>
            <a:ext uri="{FF2B5EF4-FFF2-40B4-BE49-F238E27FC236}">
              <a16:creationId xmlns:a16="http://schemas.microsoft.com/office/drawing/2014/main" id="{00000000-0008-0000-0100-0000F6010000}"/>
            </a:ext>
          </a:extLst>
        </xdr:cNvPr>
        <xdr:cNvSpPr/>
      </xdr:nvSpPr>
      <xdr:spPr>
        <a:xfrm>
          <a:off x="9786817" y="6986596"/>
          <a:ext cx="450095" cy="453646"/>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31</xdr:col>
      <xdr:colOff>7460</xdr:colOff>
      <xdr:row>56</xdr:row>
      <xdr:rowOff>44759</xdr:rowOff>
    </xdr:from>
    <xdr:to>
      <xdr:col>33</xdr:col>
      <xdr:colOff>65009</xdr:colOff>
      <xdr:row>58</xdr:row>
      <xdr:rowOff>128952</xdr:rowOff>
    </xdr:to>
    <xdr:sp macro="" textlink="">
      <xdr:nvSpPr>
        <xdr:cNvPr id="503" name="Oval 502">
          <a:extLst>
            <a:ext uri="{FF2B5EF4-FFF2-40B4-BE49-F238E27FC236}">
              <a16:creationId xmlns:a16="http://schemas.microsoft.com/office/drawing/2014/main" id="{00000000-0008-0000-0100-0000F7010000}"/>
            </a:ext>
          </a:extLst>
        </xdr:cNvPr>
        <xdr:cNvSpPr/>
      </xdr:nvSpPr>
      <xdr:spPr>
        <a:xfrm>
          <a:off x="8389460" y="6186941"/>
          <a:ext cx="450094" cy="45364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34</xdr:col>
      <xdr:colOff>143874</xdr:colOff>
      <xdr:row>58</xdr:row>
      <xdr:rowOff>15983</xdr:rowOff>
    </xdr:from>
    <xdr:to>
      <xdr:col>37</xdr:col>
      <xdr:colOff>9590</xdr:colOff>
      <xdr:row>60</xdr:row>
      <xdr:rowOff>100175</xdr:rowOff>
    </xdr:to>
    <xdr:sp macro="" textlink="">
      <xdr:nvSpPr>
        <xdr:cNvPr id="504" name="Oval 503">
          <a:extLst>
            <a:ext uri="{FF2B5EF4-FFF2-40B4-BE49-F238E27FC236}">
              <a16:creationId xmlns:a16="http://schemas.microsoft.com/office/drawing/2014/main" id="{00000000-0008-0000-0100-0000F8010000}"/>
            </a:ext>
          </a:extLst>
        </xdr:cNvPr>
        <xdr:cNvSpPr/>
      </xdr:nvSpPr>
      <xdr:spPr>
        <a:xfrm>
          <a:off x="9114692" y="6527619"/>
          <a:ext cx="454534" cy="45364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38</xdr:col>
      <xdr:colOff>45826</xdr:colOff>
      <xdr:row>56</xdr:row>
      <xdr:rowOff>29839</xdr:rowOff>
    </xdr:from>
    <xdr:to>
      <xdr:col>40</xdr:col>
      <xdr:colOff>103375</xdr:colOff>
      <xdr:row>58</xdr:row>
      <xdr:rowOff>114032</xdr:rowOff>
    </xdr:to>
    <xdr:sp macro="" textlink="">
      <xdr:nvSpPr>
        <xdr:cNvPr id="505" name="Oval 504">
          <a:extLst>
            <a:ext uri="{FF2B5EF4-FFF2-40B4-BE49-F238E27FC236}">
              <a16:creationId xmlns:a16="http://schemas.microsoft.com/office/drawing/2014/main" id="{00000000-0008-0000-0100-0000F9010000}"/>
            </a:ext>
          </a:extLst>
        </xdr:cNvPr>
        <xdr:cNvSpPr/>
      </xdr:nvSpPr>
      <xdr:spPr>
        <a:xfrm>
          <a:off x="9801735" y="6172021"/>
          <a:ext cx="450095" cy="45364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39</xdr:col>
      <xdr:colOff>80996</xdr:colOff>
      <xdr:row>54</xdr:row>
      <xdr:rowOff>1064</xdr:rowOff>
    </xdr:from>
    <xdr:to>
      <xdr:col>41</xdr:col>
      <xdr:colOff>138545</xdr:colOff>
      <xdr:row>56</xdr:row>
      <xdr:rowOff>85256</xdr:rowOff>
    </xdr:to>
    <xdr:sp macro="" textlink="">
      <xdr:nvSpPr>
        <xdr:cNvPr id="506" name="Oval 505">
          <a:extLst>
            <a:ext uri="{FF2B5EF4-FFF2-40B4-BE49-F238E27FC236}">
              <a16:creationId xmlns:a16="http://schemas.microsoft.com/office/drawing/2014/main" id="{00000000-0008-0000-0100-0000FA010000}"/>
            </a:ext>
          </a:extLst>
        </xdr:cNvPr>
        <xdr:cNvSpPr/>
      </xdr:nvSpPr>
      <xdr:spPr>
        <a:xfrm>
          <a:off x="10033178" y="5773791"/>
          <a:ext cx="450094" cy="45364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26</xdr:col>
      <xdr:colOff>30906</xdr:colOff>
      <xdr:row>60</xdr:row>
      <xdr:rowOff>78861</xdr:rowOff>
    </xdr:from>
    <xdr:to>
      <xdr:col>28</xdr:col>
      <xdr:colOff>88455</xdr:colOff>
      <xdr:row>62</xdr:row>
      <xdr:rowOff>163053</xdr:rowOff>
    </xdr:to>
    <xdr:sp macro="" textlink="">
      <xdr:nvSpPr>
        <xdr:cNvPr id="507" name="Oval 506">
          <a:extLst>
            <a:ext uri="{FF2B5EF4-FFF2-40B4-BE49-F238E27FC236}">
              <a16:creationId xmlns:a16="http://schemas.microsoft.com/office/drawing/2014/main" id="{00000000-0008-0000-0100-0000FB010000}"/>
            </a:ext>
          </a:extLst>
        </xdr:cNvPr>
        <xdr:cNvSpPr/>
      </xdr:nvSpPr>
      <xdr:spPr>
        <a:xfrm>
          <a:off x="7431542" y="6959952"/>
          <a:ext cx="450095" cy="453646"/>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31</xdr:col>
      <xdr:colOff>12788</xdr:colOff>
      <xdr:row>60</xdr:row>
      <xdr:rowOff>98043</xdr:rowOff>
    </xdr:from>
    <xdr:to>
      <xdr:col>33</xdr:col>
      <xdr:colOff>70337</xdr:colOff>
      <xdr:row>62</xdr:row>
      <xdr:rowOff>182235</xdr:rowOff>
    </xdr:to>
    <xdr:sp macro="" textlink="">
      <xdr:nvSpPr>
        <xdr:cNvPr id="508" name="Oval 507">
          <a:extLst>
            <a:ext uri="{FF2B5EF4-FFF2-40B4-BE49-F238E27FC236}">
              <a16:creationId xmlns:a16="http://schemas.microsoft.com/office/drawing/2014/main" id="{00000000-0008-0000-0100-0000FC010000}"/>
            </a:ext>
          </a:extLst>
        </xdr:cNvPr>
        <xdr:cNvSpPr/>
      </xdr:nvSpPr>
      <xdr:spPr>
        <a:xfrm>
          <a:off x="8394788" y="6979134"/>
          <a:ext cx="450094" cy="453646"/>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35</xdr:col>
      <xdr:colOff>138547</xdr:colOff>
      <xdr:row>60</xdr:row>
      <xdr:rowOff>106572</xdr:rowOff>
    </xdr:from>
    <xdr:to>
      <xdr:col>38</xdr:col>
      <xdr:colOff>4263</xdr:colOff>
      <xdr:row>62</xdr:row>
      <xdr:rowOff>190764</xdr:rowOff>
    </xdr:to>
    <xdr:sp macro="" textlink="">
      <xdr:nvSpPr>
        <xdr:cNvPr id="509" name="Oval 508">
          <a:extLst>
            <a:ext uri="{FF2B5EF4-FFF2-40B4-BE49-F238E27FC236}">
              <a16:creationId xmlns:a16="http://schemas.microsoft.com/office/drawing/2014/main" id="{00000000-0008-0000-0100-0000FD010000}"/>
            </a:ext>
          </a:extLst>
        </xdr:cNvPr>
        <xdr:cNvSpPr/>
      </xdr:nvSpPr>
      <xdr:spPr>
        <a:xfrm>
          <a:off x="9305638" y="6987663"/>
          <a:ext cx="454534" cy="453646"/>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29</xdr:col>
      <xdr:colOff>157729</xdr:colOff>
      <xdr:row>58</xdr:row>
      <xdr:rowOff>67140</xdr:rowOff>
    </xdr:from>
    <xdr:to>
      <xdr:col>32</xdr:col>
      <xdr:colOff>23445</xdr:colOff>
      <xdr:row>60</xdr:row>
      <xdr:rowOff>151332</xdr:rowOff>
    </xdr:to>
    <xdr:sp macro="" textlink="">
      <xdr:nvSpPr>
        <xdr:cNvPr id="510" name="Oval 509">
          <a:extLst>
            <a:ext uri="{FF2B5EF4-FFF2-40B4-BE49-F238E27FC236}">
              <a16:creationId xmlns:a16="http://schemas.microsoft.com/office/drawing/2014/main" id="{00000000-0008-0000-0100-0000FE010000}"/>
            </a:ext>
          </a:extLst>
        </xdr:cNvPr>
        <xdr:cNvSpPr/>
      </xdr:nvSpPr>
      <xdr:spPr>
        <a:xfrm>
          <a:off x="8147184" y="6578776"/>
          <a:ext cx="454534" cy="45364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39</xdr:col>
      <xdr:colOff>75667</xdr:colOff>
      <xdr:row>58</xdr:row>
      <xdr:rowOff>70338</xdr:rowOff>
    </xdr:from>
    <xdr:to>
      <xdr:col>41</xdr:col>
      <xdr:colOff>133216</xdr:colOff>
      <xdr:row>60</xdr:row>
      <xdr:rowOff>154530</xdr:rowOff>
    </xdr:to>
    <xdr:sp macro="" textlink="">
      <xdr:nvSpPr>
        <xdr:cNvPr id="511" name="Oval 510">
          <a:extLst>
            <a:ext uri="{FF2B5EF4-FFF2-40B4-BE49-F238E27FC236}">
              <a16:creationId xmlns:a16="http://schemas.microsoft.com/office/drawing/2014/main" id="{00000000-0008-0000-0100-0000FF010000}"/>
            </a:ext>
          </a:extLst>
        </xdr:cNvPr>
        <xdr:cNvSpPr/>
      </xdr:nvSpPr>
      <xdr:spPr>
        <a:xfrm>
          <a:off x="10027849" y="6581974"/>
          <a:ext cx="450094" cy="45364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40</xdr:col>
      <xdr:colOff>132151</xdr:colOff>
      <xdr:row>60</xdr:row>
      <xdr:rowOff>110835</xdr:rowOff>
    </xdr:from>
    <xdr:to>
      <xdr:col>42</xdr:col>
      <xdr:colOff>189700</xdr:colOff>
      <xdr:row>63</xdr:row>
      <xdr:rowOff>3195</xdr:rowOff>
    </xdr:to>
    <xdr:sp macro="" textlink="">
      <xdr:nvSpPr>
        <xdr:cNvPr id="512" name="Oval 511">
          <a:extLst>
            <a:ext uri="{FF2B5EF4-FFF2-40B4-BE49-F238E27FC236}">
              <a16:creationId xmlns:a16="http://schemas.microsoft.com/office/drawing/2014/main" id="{00000000-0008-0000-0100-000000020000}"/>
            </a:ext>
          </a:extLst>
        </xdr:cNvPr>
        <xdr:cNvSpPr/>
      </xdr:nvSpPr>
      <xdr:spPr>
        <a:xfrm>
          <a:off x="10280606" y="6991926"/>
          <a:ext cx="450094" cy="45808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40</xdr:col>
      <xdr:colOff>114035</xdr:colOff>
      <xdr:row>56</xdr:row>
      <xdr:rowOff>34102</xdr:rowOff>
    </xdr:from>
    <xdr:to>
      <xdr:col>42</xdr:col>
      <xdr:colOff>171584</xdr:colOff>
      <xdr:row>58</xdr:row>
      <xdr:rowOff>118295</xdr:rowOff>
    </xdr:to>
    <xdr:sp macro="" textlink="">
      <xdr:nvSpPr>
        <xdr:cNvPr id="513" name="Oval 512">
          <a:extLst>
            <a:ext uri="{FF2B5EF4-FFF2-40B4-BE49-F238E27FC236}">
              <a16:creationId xmlns:a16="http://schemas.microsoft.com/office/drawing/2014/main" id="{00000000-0008-0000-0100-000001020000}"/>
            </a:ext>
          </a:extLst>
        </xdr:cNvPr>
        <xdr:cNvSpPr/>
      </xdr:nvSpPr>
      <xdr:spPr>
        <a:xfrm>
          <a:off x="10262490" y="6176284"/>
          <a:ext cx="450094" cy="45364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33</xdr:col>
      <xdr:colOff>58615</xdr:colOff>
      <xdr:row>60</xdr:row>
      <xdr:rowOff>117230</xdr:rowOff>
    </xdr:from>
    <xdr:to>
      <xdr:col>35</xdr:col>
      <xdr:colOff>116164</xdr:colOff>
      <xdr:row>63</xdr:row>
      <xdr:rowOff>9590</xdr:rowOff>
    </xdr:to>
    <xdr:sp macro="" textlink="">
      <xdr:nvSpPr>
        <xdr:cNvPr id="514" name="Oval 513">
          <a:extLst>
            <a:ext uri="{FF2B5EF4-FFF2-40B4-BE49-F238E27FC236}">
              <a16:creationId xmlns:a16="http://schemas.microsoft.com/office/drawing/2014/main" id="{00000000-0008-0000-0100-000002020000}"/>
            </a:ext>
          </a:extLst>
        </xdr:cNvPr>
        <xdr:cNvSpPr/>
      </xdr:nvSpPr>
      <xdr:spPr>
        <a:xfrm>
          <a:off x="8833160" y="6998321"/>
          <a:ext cx="450095" cy="45808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28</xdr:col>
      <xdr:colOff>109770</xdr:colOff>
      <xdr:row>60</xdr:row>
      <xdr:rowOff>99112</xdr:rowOff>
    </xdr:from>
    <xdr:to>
      <xdr:col>30</xdr:col>
      <xdr:colOff>167319</xdr:colOff>
      <xdr:row>62</xdr:row>
      <xdr:rowOff>183304</xdr:rowOff>
    </xdr:to>
    <xdr:sp macro="" textlink="">
      <xdr:nvSpPr>
        <xdr:cNvPr id="515" name="Oval 514">
          <a:extLst>
            <a:ext uri="{FF2B5EF4-FFF2-40B4-BE49-F238E27FC236}">
              <a16:creationId xmlns:a16="http://schemas.microsoft.com/office/drawing/2014/main" id="{00000000-0008-0000-0100-000003020000}"/>
            </a:ext>
          </a:extLst>
        </xdr:cNvPr>
        <xdr:cNvSpPr/>
      </xdr:nvSpPr>
      <xdr:spPr>
        <a:xfrm>
          <a:off x="7902952" y="6980203"/>
          <a:ext cx="450094" cy="453646"/>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24</xdr:col>
      <xdr:colOff>607468</xdr:colOff>
      <xdr:row>45</xdr:row>
      <xdr:rowOff>10657</xdr:rowOff>
    </xdr:from>
    <xdr:to>
      <xdr:col>27</xdr:col>
      <xdr:colOff>57548</xdr:colOff>
      <xdr:row>47</xdr:row>
      <xdr:rowOff>94850</xdr:rowOff>
    </xdr:to>
    <xdr:sp macro="" textlink="">
      <xdr:nvSpPr>
        <xdr:cNvPr id="516" name="Oval 515">
          <a:extLst>
            <a:ext uri="{FF2B5EF4-FFF2-40B4-BE49-F238E27FC236}">
              <a16:creationId xmlns:a16="http://schemas.microsoft.com/office/drawing/2014/main" id="{00000000-0008-0000-0100-000004020000}"/>
            </a:ext>
          </a:extLst>
        </xdr:cNvPr>
        <xdr:cNvSpPr/>
      </xdr:nvSpPr>
      <xdr:spPr>
        <a:xfrm>
          <a:off x="1219377" y="8023202"/>
          <a:ext cx="454535" cy="453648"/>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27</xdr:col>
      <xdr:colOff>69273</xdr:colOff>
      <xdr:row>44</xdr:row>
      <xdr:rowOff>186503</xdr:rowOff>
    </xdr:from>
    <xdr:to>
      <xdr:col>29</xdr:col>
      <xdr:colOff>126822</xdr:colOff>
      <xdr:row>47</xdr:row>
      <xdr:rowOff>78863</xdr:rowOff>
    </xdr:to>
    <xdr:sp macro="" textlink="">
      <xdr:nvSpPr>
        <xdr:cNvPr id="517" name="Oval 516">
          <a:extLst>
            <a:ext uri="{FF2B5EF4-FFF2-40B4-BE49-F238E27FC236}">
              <a16:creationId xmlns:a16="http://schemas.microsoft.com/office/drawing/2014/main" id="{00000000-0008-0000-0100-000005020000}"/>
            </a:ext>
          </a:extLst>
        </xdr:cNvPr>
        <xdr:cNvSpPr/>
      </xdr:nvSpPr>
      <xdr:spPr>
        <a:xfrm>
          <a:off x="1685637" y="8002776"/>
          <a:ext cx="450094" cy="45808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29</xdr:col>
      <xdr:colOff>152401</xdr:colOff>
      <xdr:row>45</xdr:row>
      <xdr:rowOff>3195</xdr:rowOff>
    </xdr:from>
    <xdr:to>
      <xdr:col>32</xdr:col>
      <xdr:colOff>18117</xdr:colOff>
      <xdr:row>47</xdr:row>
      <xdr:rowOff>87388</xdr:rowOff>
    </xdr:to>
    <xdr:sp macro="" textlink="">
      <xdr:nvSpPr>
        <xdr:cNvPr id="518" name="Oval 517">
          <a:extLst>
            <a:ext uri="{FF2B5EF4-FFF2-40B4-BE49-F238E27FC236}">
              <a16:creationId xmlns:a16="http://schemas.microsoft.com/office/drawing/2014/main" id="{00000000-0008-0000-0100-000006020000}"/>
            </a:ext>
          </a:extLst>
        </xdr:cNvPr>
        <xdr:cNvSpPr/>
      </xdr:nvSpPr>
      <xdr:spPr>
        <a:xfrm>
          <a:off x="2161310" y="8015740"/>
          <a:ext cx="454534" cy="453648"/>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32</xdr:col>
      <xdr:colOff>70338</xdr:colOff>
      <xdr:row>44</xdr:row>
      <xdr:rowOff>187568</xdr:rowOff>
    </xdr:from>
    <xdr:to>
      <xdr:col>34</xdr:col>
      <xdr:colOff>127887</xdr:colOff>
      <xdr:row>47</xdr:row>
      <xdr:rowOff>79928</xdr:rowOff>
    </xdr:to>
    <xdr:sp macro="" textlink="">
      <xdr:nvSpPr>
        <xdr:cNvPr id="519" name="Oval 518">
          <a:extLst>
            <a:ext uri="{FF2B5EF4-FFF2-40B4-BE49-F238E27FC236}">
              <a16:creationId xmlns:a16="http://schemas.microsoft.com/office/drawing/2014/main" id="{00000000-0008-0000-0100-000007020000}"/>
            </a:ext>
          </a:extLst>
        </xdr:cNvPr>
        <xdr:cNvSpPr/>
      </xdr:nvSpPr>
      <xdr:spPr>
        <a:xfrm>
          <a:off x="2668065" y="8003841"/>
          <a:ext cx="450095" cy="45808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34</xdr:col>
      <xdr:colOff>142810</xdr:colOff>
      <xdr:row>44</xdr:row>
      <xdr:rowOff>180108</xdr:rowOff>
    </xdr:from>
    <xdr:to>
      <xdr:col>37</xdr:col>
      <xdr:colOff>8526</xdr:colOff>
      <xdr:row>47</xdr:row>
      <xdr:rowOff>72468</xdr:rowOff>
    </xdr:to>
    <xdr:sp macro="" textlink="">
      <xdr:nvSpPr>
        <xdr:cNvPr id="520" name="Oval 519">
          <a:extLst>
            <a:ext uri="{FF2B5EF4-FFF2-40B4-BE49-F238E27FC236}">
              <a16:creationId xmlns:a16="http://schemas.microsoft.com/office/drawing/2014/main" id="{00000000-0008-0000-0100-000008020000}"/>
            </a:ext>
          </a:extLst>
        </xdr:cNvPr>
        <xdr:cNvSpPr/>
      </xdr:nvSpPr>
      <xdr:spPr>
        <a:xfrm>
          <a:off x="3133083" y="7996381"/>
          <a:ext cx="454534" cy="45808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37</xdr:col>
      <xdr:colOff>28775</xdr:colOff>
      <xdr:row>45</xdr:row>
      <xdr:rowOff>7458</xdr:rowOff>
    </xdr:from>
    <xdr:to>
      <xdr:col>39</xdr:col>
      <xdr:colOff>86324</xdr:colOff>
      <xdr:row>47</xdr:row>
      <xdr:rowOff>91651</xdr:rowOff>
    </xdr:to>
    <xdr:sp macro="" textlink="">
      <xdr:nvSpPr>
        <xdr:cNvPr id="521" name="Oval 520">
          <a:extLst>
            <a:ext uri="{FF2B5EF4-FFF2-40B4-BE49-F238E27FC236}">
              <a16:creationId xmlns:a16="http://schemas.microsoft.com/office/drawing/2014/main" id="{00000000-0008-0000-0100-000009020000}"/>
            </a:ext>
          </a:extLst>
        </xdr:cNvPr>
        <xdr:cNvSpPr/>
      </xdr:nvSpPr>
      <xdr:spPr>
        <a:xfrm>
          <a:off x="3607866" y="8020003"/>
          <a:ext cx="450094" cy="453648"/>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40</xdr:col>
      <xdr:colOff>2</xdr:colOff>
      <xdr:row>45</xdr:row>
      <xdr:rowOff>5327</xdr:rowOff>
    </xdr:from>
    <xdr:to>
      <xdr:col>42</xdr:col>
      <xdr:colOff>57551</xdr:colOff>
      <xdr:row>47</xdr:row>
      <xdr:rowOff>89520</xdr:rowOff>
    </xdr:to>
    <xdr:sp macro="" textlink="">
      <xdr:nvSpPr>
        <xdr:cNvPr id="522" name="Oval 521">
          <a:extLst>
            <a:ext uri="{FF2B5EF4-FFF2-40B4-BE49-F238E27FC236}">
              <a16:creationId xmlns:a16="http://schemas.microsoft.com/office/drawing/2014/main" id="{00000000-0008-0000-0100-00000A020000}"/>
            </a:ext>
          </a:extLst>
        </xdr:cNvPr>
        <xdr:cNvSpPr/>
      </xdr:nvSpPr>
      <xdr:spPr>
        <a:xfrm>
          <a:off x="4167911" y="8017872"/>
          <a:ext cx="450095" cy="453648"/>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26</xdr:col>
      <xdr:colOff>45827</xdr:colOff>
      <xdr:row>47</xdr:row>
      <xdr:rowOff>29840</xdr:rowOff>
    </xdr:from>
    <xdr:to>
      <xdr:col>28</xdr:col>
      <xdr:colOff>103376</xdr:colOff>
      <xdr:row>49</xdr:row>
      <xdr:rowOff>114032</xdr:rowOff>
    </xdr:to>
    <xdr:sp macro="" textlink="">
      <xdr:nvSpPr>
        <xdr:cNvPr id="523" name="Oval 522">
          <a:extLst>
            <a:ext uri="{FF2B5EF4-FFF2-40B4-BE49-F238E27FC236}">
              <a16:creationId xmlns:a16="http://schemas.microsoft.com/office/drawing/2014/main" id="{00000000-0008-0000-0100-00000B020000}"/>
            </a:ext>
          </a:extLst>
        </xdr:cNvPr>
        <xdr:cNvSpPr/>
      </xdr:nvSpPr>
      <xdr:spPr>
        <a:xfrm>
          <a:off x="1465918" y="8411840"/>
          <a:ext cx="450094" cy="45364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33</xdr:col>
      <xdr:colOff>86324</xdr:colOff>
      <xdr:row>47</xdr:row>
      <xdr:rowOff>49023</xdr:rowOff>
    </xdr:from>
    <xdr:to>
      <xdr:col>35</xdr:col>
      <xdr:colOff>143873</xdr:colOff>
      <xdr:row>49</xdr:row>
      <xdr:rowOff>133215</xdr:rowOff>
    </xdr:to>
    <xdr:sp macro="" textlink="">
      <xdr:nvSpPr>
        <xdr:cNvPr id="524" name="Oval 523">
          <a:extLst>
            <a:ext uri="{FF2B5EF4-FFF2-40B4-BE49-F238E27FC236}">
              <a16:creationId xmlns:a16="http://schemas.microsoft.com/office/drawing/2014/main" id="{00000000-0008-0000-0100-00000C020000}"/>
            </a:ext>
          </a:extLst>
        </xdr:cNvPr>
        <xdr:cNvSpPr/>
      </xdr:nvSpPr>
      <xdr:spPr>
        <a:xfrm>
          <a:off x="2880324" y="8431023"/>
          <a:ext cx="450094" cy="45364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31</xdr:col>
      <xdr:colOff>4264</xdr:colOff>
      <xdr:row>47</xdr:row>
      <xdr:rowOff>20249</xdr:rowOff>
    </xdr:from>
    <xdr:to>
      <xdr:col>33</xdr:col>
      <xdr:colOff>61813</xdr:colOff>
      <xdr:row>49</xdr:row>
      <xdr:rowOff>104441</xdr:rowOff>
    </xdr:to>
    <xdr:sp macro="" textlink="">
      <xdr:nvSpPr>
        <xdr:cNvPr id="525" name="Oval 524">
          <a:extLst>
            <a:ext uri="{FF2B5EF4-FFF2-40B4-BE49-F238E27FC236}">
              <a16:creationId xmlns:a16="http://schemas.microsoft.com/office/drawing/2014/main" id="{00000000-0008-0000-0100-00000D020000}"/>
            </a:ext>
          </a:extLst>
        </xdr:cNvPr>
        <xdr:cNvSpPr/>
      </xdr:nvSpPr>
      <xdr:spPr>
        <a:xfrm>
          <a:off x="2405719" y="8402249"/>
          <a:ext cx="450094" cy="45364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33</xdr:col>
      <xdr:colOff>66076</xdr:colOff>
      <xdr:row>51</xdr:row>
      <xdr:rowOff>140677</xdr:rowOff>
    </xdr:from>
    <xdr:to>
      <xdr:col>35</xdr:col>
      <xdr:colOff>123625</xdr:colOff>
      <xdr:row>54</xdr:row>
      <xdr:rowOff>43694</xdr:rowOff>
    </xdr:to>
    <xdr:sp macro="" textlink="">
      <xdr:nvSpPr>
        <xdr:cNvPr id="526" name="Oval 525">
          <a:extLst>
            <a:ext uri="{FF2B5EF4-FFF2-40B4-BE49-F238E27FC236}">
              <a16:creationId xmlns:a16="http://schemas.microsoft.com/office/drawing/2014/main" id="{00000000-0008-0000-0100-00000E020000}"/>
            </a:ext>
          </a:extLst>
        </xdr:cNvPr>
        <xdr:cNvSpPr/>
      </xdr:nvSpPr>
      <xdr:spPr>
        <a:xfrm>
          <a:off x="2860076" y="9261586"/>
          <a:ext cx="450094" cy="468744"/>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35</xdr:col>
      <xdr:colOff>165190</xdr:colOff>
      <xdr:row>47</xdr:row>
      <xdr:rowOff>47959</xdr:rowOff>
    </xdr:from>
    <xdr:to>
      <xdr:col>38</xdr:col>
      <xdr:colOff>30906</xdr:colOff>
      <xdr:row>49</xdr:row>
      <xdr:rowOff>132151</xdr:rowOff>
    </xdr:to>
    <xdr:sp macro="" textlink="">
      <xdr:nvSpPr>
        <xdr:cNvPr id="527" name="Oval 526">
          <a:extLst>
            <a:ext uri="{FF2B5EF4-FFF2-40B4-BE49-F238E27FC236}">
              <a16:creationId xmlns:a16="http://schemas.microsoft.com/office/drawing/2014/main" id="{00000000-0008-0000-0100-00000F020000}"/>
            </a:ext>
          </a:extLst>
        </xdr:cNvPr>
        <xdr:cNvSpPr/>
      </xdr:nvSpPr>
      <xdr:spPr>
        <a:xfrm>
          <a:off x="3351735" y="8429959"/>
          <a:ext cx="454535" cy="45364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38</xdr:col>
      <xdr:colOff>67141</xdr:colOff>
      <xdr:row>47</xdr:row>
      <xdr:rowOff>29841</xdr:rowOff>
    </xdr:from>
    <xdr:to>
      <xdr:col>40</xdr:col>
      <xdr:colOff>124690</xdr:colOff>
      <xdr:row>49</xdr:row>
      <xdr:rowOff>114033</xdr:rowOff>
    </xdr:to>
    <xdr:sp macro="" textlink="">
      <xdr:nvSpPr>
        <xdr:cNvPr id="528" name="Oval 527">
          <a:extLst>
            <a:ext uri="{FF2B5EF4-FFF2-40B4-BE49-F238E27FC236}">
              <a16:creationId xmlns:a16="http://schemas.microsoft.com/office/drawing/2014/main" id="{00000000-0008-0000-0100-000010020000}"/>
            </a:ext>
          </a:extLst>
        </xdr:cNvPr>
        <xdr:cNvSpPr/>
      </xdr:nvSpPr>
      <xdr:spPr>
        <a:xfrm>
          <a:off x="3842505" y="8411841"/>
          <a:ext cx="450094" cy="45364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40</xdr:col>
      <xdr:colOff>118298</xdr:colOff>
      <xdr:row>47</xdr:row>
      <xdr:rowOff>80996</xdr:rowOff>
    </xdr:from>
    <xdr:to>
      <xdr:col>42</xdr:col>
      <xdr:colOff>175847</xdr:colOff>
      <xdr:row>49</xdr:row>
      <xdr:rowOff>165188</xdr:rowOff>
    </xdr:to>
    <xdr:sp macro="" textlink="">
      <xdr:nvSpPr>
        <xdr:cNvPr id="529" name="Oval 528">
          <a:extLst>
            <a:ext uri="{FF2B5EF4-FFF2-40B4-BE49-F238E27FC236}">
              <a16:creationId xmlns:a16="http://schemas.microsoft.com/office/drawing/2014/main" id="{00000000-0008-0000-0100-000011020000}"/>
            </a:ext>
          </a:extLst>
        </xdr:cNvPr>
        <xdr:cNvSpPr/>
      </xdr:nvSpPr>
      <xdr:spPr>
        <a:xfrm>
          <a:off x="4286207" y="8462996"/>
          <a:ext cx="450095" cy="45364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25</xdr:col>
      <xdr:colOff>4264</xdr:colOff>
      <xdr:row>49</xdr:row>
      <xdr:rowOff>52221</xdr:rowOff>
    </xdr:from>
    <xdr:to>
      <xdr:col>27</xdr:col>
      <xdr:colOff>61813</xdr:colOff>
      <xdr:row>51</xdr:row>
      <xdr:rowOff>136414</xdr:rowOff>
    </xdr:to>
    <xdr:sp macro="" textlink="">
      <xdr:nvSpPr>
        <xdr:cNvPr id="530" name="Oval 529">
          <a:extLst>
            <a:ext uri="{FF2B5EF4-FFF2-40B4-BE49-F238E27FC236}">
              <a16:creationId xmlns:a16="http://schemas.microsoft.com/office/drawing/2014/main" id="{00000000-0008-0000-0100-000012020000}"/>
            </a:ext>
          </a:extLst>
        </xdr:cNvPr>
        <xdr:cNvSpPr/>
      </xdr:nvSpPr>
      <xdr:spPr>
        <a:xfrm>
          <a:off x="1228082" y="8803676"/>
          <a:ext cx="450095" cy="45364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27</xdr:col>
      <xdr:colOff>87391</xdr:colOff>
      <xdr:row>49</xdr:row>
      <xdr:rowOff>87389</xdr:rowOff>
    </xdr:from>
    <xdr:to>
      <xdr:col>29</xdr:col>
      <xdr:colOff>144940</xdr:colOff>
      <xdr:row>51</xdr:row>
      <xdr:rowOff>171582</xdr:rowOff>
    </xdr:to>
    <xdr:sp macro="" textlink="">
      <xdr:nvSpPr>
        <xdr:cNvPr id="531" name="Oval 530">
          <a:extLst>
            <a:ext uri="{FF2B5EF4-FFF2-40B4-BE49-F238E27FC236}">
              <a16:creationId xmlns:a16="http://schemas.microsoft.com/office/drawing/2014/main" id="{00000000-0008-0000-0100-000013020000}"/>
            </a:ext>
          </a:extLst>
        </xdr:cNvPr>
        <xdr:cNvSpPr/>
      </xdr:nvSpPr>
      <xdr:spPr>
        <a:xfrm>
          <a:off x="1703755" y="8838844"/>
          <a:ext cx="450094" cy="45364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32</xdr:col>
      <xdr:colOff>47960</xdr:colOff>
      <xdr:row>49</xdr:row>
      <xdr:rowOff>106573</xdr:rowOff>
    </xdr:from>
    <xdr:to>
      <xdr:col>34</xdr:col>
      <xdr:colOff>105509</xdr:colOff>
      <xdr:row>52</xdr:row>
      <xdr:rowOff>9591</xdr:rowOff>
    </xdr:to>
    <xdr:sp macro="" textlink="">
      <xdr:nvSpPr>
        <xdr:cNvPr id="532" name="Oval 531">
          <a:extLst>
            <a:ext uri="{FF2B5EF4-FFF2-40B4-BE49-F238E27FC236}">
              <a16:creationId xmlns:a16="http://schemas.microsoft.com/office/drawing/2014/main" id="{00000000-0008-0000-0100-000014020000}"/>
            </a:ext>
          </a:extLst>
        </xdr:cNvPr>
        <xdr:cNvSpPr/>
      </xdr:nvSpPr>
      <xdr:spPr>
        <a:xfrm>
          <a:off x="2645687" y="8858028"/>
          <a:ext cx="450095" cy="457199"/>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34</xdr:col>
      <xdr:colOff>120431</xdr:colOff>
      <xdr:row>49</xdr:row>
      <xdr:rowOff>93783</xdr:rowOff>
    </xdr:from>
    <xdr:to>
      <xdr:col>36</xdr:col>
      <xdr:colOff>177980</xdr:colOff>
      <xdr:row>51</xdr:row>
      <xdr:rowOff>177976</xdr:rowOff>
    </xdr:to>
    <xdr:sp macro="" textlink="">
      <xdr:nvSpPr>
        <xdr:cNvPr id="533" name="Oval 532">
          <a:extLst>
            <a:ext uri="{FF2B5EF4-FFF2-40B4-BE49-F238E27FC236}">
              <a16:creationId xmlns:a16="http://schemas.microsoft.com/office/drawing/2014/main" id="{00000000-0008-0000-0100-000015020000}"/>
            </a:ext>
          </a:extLst>
        </xdr:cNvPr>
        <xdr:cNvSpPr/>
      </xdr:nvSpPr>
      <xdr:spPr>
        <a:xfrm>
          <a:off x="3110704" y="8845238"/>
          <a:ext cx="450094" cy="45364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37</xdr:col>
      <xdr:colOff>38367</xdr:colOff>
      <xdr:row>49</xdr:row>
      <xdr:rowOff>59680</xdr:rowOff>
    </xdr:from>
    <xdr:to>
      <xdr:col>39</xdr:col>
      <xdr:colOff>95916</xdr:colOff>
      <xdr:row>51</xdr:row>
      <xdr:rowOff>143873</xdr:rowOff>
    </xdr:to>
    <xdr:sp macro="" textlink="">
      <xdr:nvSpPr>
        <xdr:cNvPr id="534" name="Oval 533">
          <a:extLst>
            <a:ext uri="{FF2B5EF4-FFF2-40B4-BE49-F238E27FC236}">
              <a16:creationId xmlns:a16="http://schemas.microsoft.com/office/drawing/2014/main" id="{00000000-0008-0000-0100-000016020000}"/>
            </a:ext>
          </a:extLst>
        </xdr:cNvPr>
        <xdr:cNvSpPr/>
      </xdr:nvSpPr>
      <xdr:spPr>
        <a:xfrm>
          <a:off x="3617458" y="8811135"/>
          <a:ext cx="450094" cy="45364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25</xdr:col>
      <xdr:colOff>184370</xdr:colOff>
      <xdr:row>51</xdr:row>
      <xdr:rowOff>99114</xdr:rowOff>
    </xdr:from>
    <xdr:to>
      <xdr:col>28</xdr:col>
      <xdr:colOff>50087</xdr:colOff>
      <xdr:row>54</xdr:row>
      <xdr:rowOff>2131</xdr:rowOff>
    </xdr:to>
    <xdr:sp macro="" textlink="">
      <xdr:nvSpPr>
        <xdr:cNvPr id="535" name="Oval 534">
          <a:extLst>
            <a:ext uri="{FF2B5EF4-FFF2-40B4-BE49-F238E27FC236}">
              <a16:creationId xmlns:a16="http://schemas.microsoft.com/office/drawing/2014/main" id="{00000000-0008-0000-0100-000017020000}"/>
            </a:ext>
          </a:extLst>
        </xdr:cNvPr>
        <xdr:cNvSpPr/>
      </xdr:nvSpPr>
      <xdr:spPr>
        <a:xfrm>
          <a:off x="1408188" y="9220023"/>
          <a:ext cx="454535" cy="468744"/>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28</xdr:col>
      <xdr:colOff>93784</xdr:colOff>
      <xdr:row>51</xdr:row>
      <xdr:rowOff>125756</xdr:rowOff>
    </xdr:from>
    <xdr:to>
      <xdr:col>30</xdr:col>
      <xdr:colOff>151333</xdr:colOff>
      <xdr:row>54</xdr:row>
      <xdr:rowOff>28773</xdr:rowOff>
    </xdr:to>
    <xdr:sp macro="" textlink="">
      <xdr:nvSpPr>
        <xdr:cNvPr id="536" name="Oval 535">
          <a:extLst>
            <a:ext uri="{FF2B5EF4-FFF2-40B4-BE49-F238E27FC236}">
              <a16:creationId xmlns:a16="http://schemas.microsoft.com/office/drawing/2014/main" id="{00000000-0008-0000-0100-000018020000}"/>
            </a:ext>
          </a:extLst>
        </xdr:cNvPr>
        <xdr:cNvSpPr/>
      </xdr:nvSpPr>
      <xdr:spPr>
        <a:xfrm>
          <a:off x="1906420" y="9246665"/>
          <a:ext cx="450095" cy="468744"/>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29</xdr:col>
      <xdr:colOff>144939</xdr:colOff>
      <xdr:row>53</xdr:row>
      <xdr:rowOff>166252</xdr:rowOff>
    </xdr:from>
    <xdr:to>
      <xdr:col>32</xdr:col>
      <xdr:colOff>10655</xdr:colOff>
      <xdr:row>56</xdr:row>
      <xdr:rowOff>69269</xdr:rowOff>
    </xdr:to>
    <xdr:sp macro="" textlink="">
      <xdr:nvSpPr>
        <xdr:cNvPr id="537" name="Oval 536">
          <a:extLst>
            <a:ext uri="{FF2B5EF4-FFF2-40B4-BE49-F238E27FC236}">
              <a16:creationId xmlns:a16="http://schemas.microsoft.com/office/drawing/2014/main" id="{00000000-0008-0000-0100-000019020000}"/>
            </a:ext>
          </a:extLst>
        </xdr:cNvPr>
        <xdr:cNvSpPr/>
      </xdr:nvSpPr>
      <xdr:spPr>
        <a:xfrm>
          <a:off x="2153848" y="9656616"/>
          <a:ext cx="454534" cy="468744"/>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29</xdr:col>
      <xdr:colOff>169451</xdr:colOff>
      <xdr:row>49</xdr:row>
      <xdr:rowOff>73533</xdr:rowOff>
    </xdr:from>
    <xdr:to>
      <xdr:col>32</xdr:col>
      <xdr:colOff>35167</xdr:colOff>
      <xdr:row>51</xdr:row>
      <xdr:rowOff>157726</xdr:rowOff>
    </xdr:to>
    <xdr:sp macro="" textlink="">
      <xdr:nvSpPr>
        <xdr:cNvPr id="538" name="Oval 537">
          <a:extLst>
            <a:ext uri="{FF2B5EF4-FFF2-40B4-BE49-F238E27FC236}">
              <a16:creationId xmlns:a16="http://schemas.microsoft.com/office/drawing/2014/main" id="{00000000-0008-0000-0100-00001A020000}"/>
            </a:ext>
          </a:extLst>
        </xdr:cNvPr>
        <xdr:cNvSpPr/>
      </xdr:nvSpPr>
      <xdr:spPr>
        <a:xfrm>
          <a:off x="2178360" y="8824988"/>
          <a:ext cx="454534" cy="45364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36</xdr:col>
      <xdr:colOff>2132</xdr:colOff>
      <xdr:row>51</xdr:row>
      <xdr:rowOff>87391</xdr:rowOff>
    </xdr:from>
    <xdr:to>
      <xdr:col>38</xdr:col>
      <xdr:colOff>59680</xdr:colOff>
      <xdr:row>53</xdr:row>
      <xdr:rowOff>171583</xdr:rowOff>
    </xdr:to>
    <xdr:sp macro="" textlink="">
      <xdr:nvSpPr>
        <xdr:cNvPr id="539" name="Oval 538">
          <a:extLst>
            <a:ext uri="{FF2B5EF4-FFF2-40B4-BE49-F238E27FC236}">
              <a16:creationId xmlns:a16="http://schemas.microsoft.com/office/drawing/2014/main" id="{00000000-0008-0000-0100-00001B020000}"/>
            </a:ext>
          </a:extLst>
        </xdr:cNvPr>
        <xdr:cNvSpPr/>
      </xdr:nvSpPr>
      <xdr:spPr>
        <a:xfrm>
          <a:off x="3384950" y="9208300"/>
          <a:ext cx="450094" cy="45364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38</xdr:col>
      <xdr:colOff>63943</xdr:colOff>
      <xdr:row>51</xdr:row>
      <xdr:rowOff>149202</xdr:rowOff>
    </xdr:from>
    <xdr:to>
      <xdr:col>40</xdr:col>
      <xdr:colOff>121492</xdr:colOff>
      <xdr:row>54</xdr:row>
      <xdr:rowOff>52219</xdr:rowOff>
    </xdr:to>
    <xdr:sp macro="" textlink="">
      <xdr:nvSpPr>
        <xdr:cNvPr id="540" name="Oval 539">
          <a:extLst>
            <a:ext uri="{FF2B5EF4-FFF2-40B4-BE49-F238E27FC236}">
              <a16:creationId xmlns:a16="http://schemas.microsoft.com/office/drawing/2014/main" id="{00000000-0008-0000-0100-00001C020000}"/>
            </a:ext>
          </a:extLst>
        </xdr:cNvPr>
        <xdr:cNvSpPr/>
      </xdr:nvSpPr>
      <xdr:spPr>
        <a:xfrm>
          <a:off x="3839307" y="9270111"/>
          <a:ext cx="450094" cy="468744"/>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39</xdr:col>
      <xdr:colOff>93785</xdr:colOff>
      <xdr:row>49</xdr:row>
      <xdr:rowOff>120426</xdr:rowOff>
    </xdr:from>
    <xdr:to>
      <xdr:col>41</xdr:col>
      <xdr:colOff>151334</xdr:colOff>
      <xdr:row>52</xdr:row>
      <xdr:rowOff>23444</xdr:rowOff>
    </xdr:to>
    <xdr:sp macro="" textlink="">
      <xdr:nvSpPr>
        <xdr:cNvPr id="541" name="Oval 540">
          <a:extLst>
            <a:ext uri="{FF2B5EF4-FFF2-40B4-BE49-F238E27FC236}">
              <a16:creationId xmlns:a16="http://schemas.microsoft.com/office/drawing/2014/main" id="{00000000-0008-0000-0100-00001D020000}"/>
            </a:ext>
          </a:extLst>
        </xdr:cNvPr>
        <xdr:cNvSpPr/>
      </xdr:nvSpPr>
      <xdr:spPr>
        <a:xfrm>
          <a:off x="4065421" y="8871881"/>
          <a:ext cx="450095" cy="457199"/>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25</xdr:col>
      <xdr:colOff>17052</xdr:colOff>
      <xdr:row>53</xdr:row>
      <xdr:rowOff>155597</xdr:rowOff>
    </xdr:from>
    <xdr:to>
      <xdr:col>27</xdr:col>
      <xdr:colOff>74601</xdr:colOff>
      <xdr:row>56</xdr:row>
      <xdr:rowOff>58614</xdr:rowOff>
    </xdr:to>
    <xdr:sp macro="" textlink="">
      <xdr:nvSpPr>
        <xdr:cNvPr id="542" name="Oval 541">
          <a:extLst>
            <a:ext uri="{FF2B5EF4-FFF2-40B4-BE49-F238E27FC236}">
              <a16:creationId xmlns:a16="http://schemas.microsoft.com/office/drawing/2014/main" id="{00000000-0008-0000-0100-00001E020000}"/>
            </a:ext>
          </a:extLst>
        </xdr:cNvPr>
        <xdr:cNvSpPr/>
      </xdr:nvSpPr>
      <xdr:spPr>
        <a:xfrm>
          <a:off x="1240870" y="9645961"/>
          <a:ext cx="450095" cy="468744"/>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27</xdr:col>
      <xdr:colOff>78864</xdr:colOff>
      <xdr:row>53</xdr:row>
      <xdr:rowOff>164121</xdr:rowOff>
    </xdr:from>
    <xdr:to>
      <xdr:col>29</xdr:col>
      <xdr:colOff>136413</xdr:colOff>
      <xdr:row>56</xdr:row>
      <xdr:rowOff>67138</xdr:rowOff>
    </xdr:to>
    <xdr:sp macro="" textlink="">
      <xdr:nvSpPr>
        <xdr:cNvPr id="543" name="Oval 542">
          <a:extLst>
            <a:ext uri="{FF2B5EF4-FFF2-40B4-BE49-F238E27FC236}">
              <a16:creationId xmlns:a16="http://schemas.microsoft.com/office/drawing/2014/main" id="{00000000-0008-0000-0100-00001F020000}"/>
            </a:ext>
          </a:extLst>
        </xdr:cNvPr>
        <xdr:cNvSpPr/>
      </xdr:nvSpPr>
      <xdr:spPr>
        <a:xfrm>
          <a:off x="1695228" y="9654485"/>
          <a:ext cx="450094" cy="468744"/>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32</xdr:col>
      <xdr:colOff>12788</xdr:colOff>
      <xdr:row>54</xdr:row>
      <xdr:rowOff>18118</xdr:rowOff>
    </xdr:from>
    <xdr:to>
      <xdr:col>34</xdr:col>
      <xdr:colOff>70337</xdr:colOff>
      <xdr:row>56</xdr:row>
      <xdr:rowOff>102310</xdr:rowOff>
    </xdr:to>
    <xdr:sp macro="" textlink="">
      <xdr:nvSpPr>
        <xdr:cNvPr id="544" name="Oval 543">
          <a:extLst>
            <a:ext uri="{FF2B5EF4-FFF2-40B4-BE49-F238E27FC236}">
              <a16:creationId xmlns:a16="http://schemas.microsoft.com/office/drawing/2014/main" id="{00000000-0008-0000-0100-000020020000}"/>
            </a:ext>
          </a:extLst>
        </xdr:cNvPr>
        <xdr:cNvSpPr/>
      </xdr:nvSpPr>
      <xdr:spPr>
        <a:xfrm>
          <a:off x="2610515" y="9704754"/>
          <a:ext cx="450095" cy="45364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30</xdr:col>
      <xdr:colOff>181175</xdr:colOff>
      <xdr:row>51</xdr:row>
      <xdr:rowOff>122560</xdr:rowOff>
    </xdr:from>
    <xdr:to>
      <xdr:col>33</xdr:col>
      <xdr:colOff>46891</xdr:colOff>
      <xdr:row>54</xdr:row>
      <xdr:rowOff>25577</xdr:rowOff>
    </xdr:to>
    <xdr:sp macro="" textlink="">
      <xdr:nvSpPr>
        <xdr:cNvPr id="545" name="Oval 544">
          <a:extLst>
            <a:ext uri="{FF2B5EF4-FFF2-40B4-BE49-F238E27FC236}">
              <a16:creationId xmlns:a16="http://schemas.microsoft.com/office/drawing/2014/main" id="{00000000-0008-0000-0100-000021020000}"/>
            </a:ext>
          </a:extLst>
        </xdr:cNvPr>
        <xdr:cNvSpPr/>
      </xdr:nvSpPr>
      <xdr:spPr>
        <a:xfrm>
          <a:off x="2386357" y="9243469"/>
          <a:ext cx="454534" cy="468744"/>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34</xdr:col>
      <xdr:colOff>93785</xdr:colOff>
      <xdr:row>53</xdr:row>
      <xdr:rowOff>157727</xdr:rowOff>
    </xdr:from>
    <xdr:to>
      <xdr:col>36</xdr:col>
      <xdr:colOff>151334</xdr:colOff>
      <xdr:row>56</xdr:row>
      <xdr:rowOff>60744</xdr:rowOff>
    </xdr:to>
    <xdr:sp macro="" textlink="">
      <xdr:nvSpPr>
        <xdr:cNvPr id="546" name="Oval 545">
          <a:extLst>
            <a:ext uri="{FF2B5EF4-FFF2-40B4-BE49-F238E27FC236}">
              <a16:creationId xmlns:a16="http://schemas.microsoft.com/office/drawing/2014/main" id="{00000000-0008-0000-0100-000022020000}"/>
            </a:ext>
          </a:extLst>
        </xdr:cNvPr>
        <xdr:cNvSpPr/>
      </xdr:nvSpPr>
      <xdr:spPr>
        <a:xfrm>
          <a:off x="3084058" y="9648091"/>
          <a:ext cx="450094" cy="468744"/>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40</xdr:col>
      <xdr:colOff>123626</xdr:colOff>
      <xdr:row>51</xdr:row>
      <xdr:rowOff>144940</xdr:rowOff>
    </xdr:from>
    <xdr:to>
      <xdr:col>42</xdr:col>
      <xdr:colOff>181175</xdr:colOff>
      <xdr:row>54</xdr:row>
      <xdr:rowOff>47957</xdr:rowOff>
    </xdr:to>
    <xdr:sp macro="" textlink="">
      <xdr:nvSpPr>
        <xdr:cNvPr id="547" name="Oval 546">
          <a:extLst>
            <a:ext uri="{FF2B5EF4-FFF2-40B4-BE49-F238E27FC236}">
              <a16:creationId xmlns:a16="http://schemas.microsoft.com/office/drawing/2014/main" id="{00000000-0008-0000-0100-000023020000}"/>
            </a:ext>
          </a:extLst>
        </xdr:cNvPr>
        <xdr:cNvSpPr/>
      </xdr:nvSpPr>
      <xdr:spPr>
        <a:xfrm>
          <a:off x="4291535" y="9265849"/>
          <a:ext cx="450095" cy="468744"/>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35</xdr:col>
      <xdr:colOff>174780</xdr:colOff>
      <xdr:row>56</xdr:row>
      <xdr:rowOff>4264</xdr:rowOff>
    </xdr:from>
    <xdr:to>
      <xdr:col>38</xdr:col>
      <xdr:colOff>40496</xdr:colOff>
      <xdr:row>58</xdr:row>
      <xdr:rowOff>88457</xdr:rowOff>
    </xdr:to>
    <xdr:sp macro="" textlink="">
      <xdr:nvSpPr>
        <xdr:cNvPr id="548" name="Oval 547">
          <a:extLst>
            <a:ext uri="{FF2B5EF4-FFF2-40B4-BE49-F238E27FC236}">
              <a16:creationId xmlns:a16="http://schemas.microsoft.com/office/drawing/2014/main" id="{00000000-0008-0000-0100-000024020000}"/>
            </a:ext>
          </a:extLst>
        </xdr:cNvPr>
        <xdr:cNvSpPr/>
      </xdr:nvSpPr>
      <xdr:spPr>
        <a:xfrm>
          <a:off x="3361325" y="10060355"/>
          <a:ext cx="454535" cy="45364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28</xdr:col>
      <xdr:colOff>143875</xdr:colOff>
      <xdr:row>56</xdr:row>
      <xdr:rowOff>26642</xdr:rowOff>
    </xdr:from>
    <xdr:to>
      <xdr:col>31</xdr:col>
      <xdr:colOff>9591</xdr:colOff>
      <xdr:row>58</xdr:row>
      <xdr:rowOff>110835</xdr:rowOff>
    </xdr:to>
    <xdr:sp macro="" textlink="">
      <xdr:nvSpPr>
        <xdr:cNvPr id="550" name="Oval 549">
          <a:extLst>
            <a:ext uri="{FF2B5EF4-FFF2-40B4-BE49-F238E27FC236}">
              <a16:creationId xmlns:a16="http://schemas.microsoft.com/office/drawing/2014/main" id="{00000000-0008-0000-0100-000026020000}"/>
            </a:ext>
          </a:extLst>
        </xdr:cNvPr>
        <xdr:cNvSpPr/>
      </xdr:nvSpPr>
      <xdr:spPr>
        <a:xfrm>
          <a:off x="1956511" y="10082733"/>
          <a:ext cx="454535" cy="45364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32</xdr:col>
      <xdr:colOff>67142</xdr:colOff>
      <xdr:row>58</xdr:row>
      <xdr:rowOff>72470</xdr:rowOff>
    </xdr:from>
    <xdr:to>
      <xdr:col>34</xdr:col>
      <xdr:colOff>124691</xdr:colOff>
      <xdr:row>60</xdr:row>
      <xdr:rowOff>156662</xdr:rowOff>
    </xdr:to>
    <xdr:sp macro="" textlink="">
      <xdr:nvSpPr>
        <xdr:cNvPr id="551" name="Oval 550">
          <a:extLst>
            <a:ext uri="{FF2B5EF4-FFF2-40B4-BE49-F238E27FC236}">
              <a16:creationId xmlns:a16="http://schemas.microsoft.com/office/drawing/2014/main" id="{00000000-0008-0000-0100-000027020000}"/>
            </a:ext>
          </a:extLst>
        </xdr:cNvPr>
        <xdr:cNvSpPr/>
      </xdr:nvSpPr>
      <xdr:spPr>
        <a:xfrm>
          <a:off x="2664869" y="10498015"/>
          <a:ext cx="450095" cy="45364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33</xdr:col>
      <xdr:colOff>70339</xdr:colOff>
      <xdr:row>56</xdr:row>
      <xdr:rowOff>22378</xdr:rowOff>
    </xdr:from>
    <xdr:to>
      <xdr:col>35</xdr:col>
      <xdr:colOff>127888</xdr:colOff>
      <xdr:row>58</xdr:row>
      <xdr:rowOff>106571</xdr:rowOff>
    </xdr:to>
    <xdr:sp macro="" textlink="">
      <xdr:nvSpPr>
        <xdr:cNvPr id="552" name="Oval 551">
          <a:extLst>
            <a:ext uri="{FF2B5EF4-FFF2-40B4-BE49-F238E27FC236}">
              <a16:creationId xmlns:a16="http://schemas.microsoft.com/office/drawing/2014/main" id="{00000000-0008-0000-0100-000028020000}"/>
            </a:ext>
          </a:extLst>
        </xdr:cNvPr>
        <xdr:cNvSpPr/>
      </xdr:nvSpPr>
      <xdr:spPr>
        <a:xfrm>
          <a:off x="2864339" y="10078469"/>
          <a:ext cx="450094" cy="45364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36</xdr:col>
      <xdr:colOff>164124</xdr:colOff>
      <xdr:row>53</xdr:row>
      <xdr:rowOff>132149</xdr:rowOff>
    </xdr:from>
    <xdr:to>
      <xdr:col>39</xdr:col>
      <xdr:colOff>29840</xdr:colOff>
      <xdr:row>56</xdr:row>
      <xdr:rowOff>35166</xdr:rowOff>
    </xdr:to>
    <xdr:sp macro="" textlink="">
      <xdr:nvSpPr>
        <xdr:cNvPr id="553" name="Oval 552">
          <a:extLst>
            <a:ext uri="{FF2B5EF4-FFF2-40B4-BE49-F238E27FC236}">
              <a16:creationId xmlns:a16="http://schemas.microsoft.com/office/drawing/2014/main" id="{00000000-0008-0000-0100-000029020000}"/>
            </a:ext>
          </a:extLst>
        </xdr:cNvPr>
        <xdr:cNvSpPr/>
      </xdr:nvSpPr>
      <xdr:spPr>
        <a:xfrm>
          <a:off x="3546942" y="9622513"/>
          <a:ext cx="454534" cy="468744"/>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24</xdr:col>
      <xdr:colOff>603205</xdr:colOff>
      <xdr:row>58</xdr:row>
      <xdr:rowOff>54353</xdr:rowOff>
    </xdr:from>
    <xdr:to>
      <xdr:col>27</xdr:col>
      <xdr:colOff>53285</xdr:colOff>
      <xdr:row>60</xdr:row>
      <xdr:rowOff>138545</xdr:rowOff>
    </xdr:to>
    <xdr:sp macro="" textlink="">
      <xdr:nvSpPr>
        <xdr:cNvPr id="554" name="Oval 553">
          <a:extLst>
            <a:ext uri="{FF2B5EF4-FFF2-40B4-BE49-F238E27FC236}">
              <a16:creationId xmlns:a16="http://schemas.microsoft.com/office/drawing/2014/main" id="{00000000-0008-0000-0100-00002A020000}"/>
            </a:ext>
          </a:extLst>
        </xdr:cNvPr>
        <xdr:cNvSpPr/>
      </xdr:nvSpPr>
      <xdr:spPr>
        <a:xfrm>
          <a:off x="1215114" y="10479898"/>
          <a:ext cx="454535" cy="45364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27</xdr:col>
      <xdr:colOff>75667</xdr:colOff>
      <xdr:row>58</xdr:row>
      <xdr:rowOff>33036</xdr:rowOff>
    </xdr:from>
    <xdr:to>
      <xdr:col>29</xdr:col>
      <xdr:colOff>133216</xdr:colOff>
      <xdr:row>60</xdr:row>
      <xdr:rowOff>117228</xdr:rowOff>
    </xdr:to>
    <xdr:sp macro="" textlink="">
      <xdr:nvSpPr>
        <xdr:cNvPr id="555" name="Oval 554">
          <a:extLst>
            <a:ext uri="{FF2B5EF4-FFF2-40B4-BE49-F238E27FC236}">
              <a16:creationId xmlns:a16="http://schemas.microsoft.com/office/drawing/2014/main" id="{00000000-0008-0000-0100-00002B020000}"/>
            </a:ext>
          </a:extLst>
        </xdr:cNvPr>
        <xdr:cNvSpPr/>
      </xdr:nvSpPr>
      <xdr:spPr>
        <a:xfrm>
          <a:off x="1692031" y="10458581"/>
          <a:ext cx="450094" cy="45364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38</xdr:col>
      <xdr:colOff>30908</xdr:colOff>
      <xdr:row>60</xdr:row>
      <xdr:rowOff>105505</xdr:rowOff>
    </xdr:from>
    <xdr:to>
      <xdr:col>40</xdr:col>
      <xdr:colOff>88457</xdr:colOff>
      <xdr:row>62</xdr:row>
      <xdr:rowOff>189697</xdr:rowOff>
    </xdr:to>
    <xdr:sp macro="" textlink="">
      <xdr:nvSpPr>
        <xdr:cNvPr id="556" name="Oval 555">
          <a:extLst>
            <a:ext uri="{FF2B5EF4-FFF2-40B4-BE49-F238E27FC236}">
              <a16:creationId xmlns:a16="http://schemas.microsoft.com/office/drawing/2014/main" id="{00000000-0008-0000-0100-00002C020000}"/>
            </a:ext>
          </a:extLst>
        </xdr:cNvPr>
        <xdr:cNvSpPr/>
      </xdr:nvSpPr>
      <xdr:spPr>
        <a:xfrm>
          <a:off x="3806272" y="10900505"/>
          <a:ext cx="450094" cy="45364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31</xdr:col>
      <xdr:colOff>7460</xdr:colOff>
      <xdr:row>56</xdr:row>
      <xdr:rowOff>44759</xdr:rowOff>
    </xdr:from>
    <xdr:to>
      <xdr:col>33</xdr:col>
      <xdr:colOff>65009</xdr:colOff>
      <xdr:row>58</xdr:row>
      <xdr:rowOff>128952</xdr:rowOff>
    </xdr:to>
    <xdr:sp macro="" textlink="">
      <xdr:nvSpPr>
        <xdr:cNvPr id="557" name="Oval 556">
          <a:extLst>
            <a:ext uri="{FF2B5EF4-FFF2-40B4-BE49-F238E27FC236}">
              <a16:creationId xmlns:a16="http://schemas.microsoft.com/office/drawing/2014/main" id="{00000000-0008-0000-0100-00002D020000}"/>
            </a:ext>
          </a:extLst>
        </xdr:cNvPr>
        <xdr:cNvSpPr/>
      </xdr:nvSpPr>
      <xdr:spPr>
        <a:xfrm>
          <a:off x="2408915" y="10100850"/>
          <a:ext cx="450094" cy="45364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34</xdr:col>
      <xdr:colOff>143874</xdr:colOff>
      <xdr:row>58</xdr:row>
      <xdr:rowOff>15983</xdr:rowOff>
    </xdr:from>
    <xdr:to>
      <xdr:col>37</xdr:col>
      <xdr:colOff>9590</xdr:colOff>
      <xdr:row>60</xdr:row>
      <xdr:rowOff>100175</xdr:rowOff>
    </xdr:to>
    <xdr:sp macro="" textlink="">
      <xdr:nvSpPr>
        <xdr:cNvPr id="558" name="Oval 557">
          <a:extLst>
            <a:ext uri="{FF2B5EF4-FFF2-40B4-BE49-F238E27FC236}">
              <a16:creationId xmlns:a16="http://schemas.microsoft.com/office/drawing/2014/main" id="{00000000-0008-0000-0100-00002E020000}"/>
            </a:ext>
          </a:extLst>
        </xdr:cNvPr>
        <xdr:cNvSpPr/>
      </xdr:nvSpPr>
      <xdr:spPr>
        <a:xfrm>
          <a:off x="3134147" y="10441528"/>
          <a:ext cx="454534" cy="45364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38</xdr:col>
      <xdr:colOff>45826</xdr:colOff>
      <xdr:row>56</xdr:row>
      <xdr:rowOff>29839</xdr:rowOff>
    </xdr:from>
    <xdr:to>
      <xdr:col>40</xdr:col>
      <xdr:colOff>103375</xdr:colOff>
      <xdr:row>58</xdr:row>
      <xdr:rowOff>114032</xdr:rowOff>
    </xdr:to>
    <xdr:sp macro="" textlink="">
      <xdr:nvSpPr>
        <xdr:cNvPr id="559" name="Oval 558">
          <a:extLst>
            <a:ext uri="{FF2B5EF4-FFF2-40B4-BE49-F238E27FC236}">
              <a16:creationId xmlns:a16="http://schemas.microsoft.com/office/drawing/2014/main" id="{00000000-0008-0000-0100-00002F020000}"/>
            </a:ext>
          </a:extLst>
        </xdr:cNvPr>
        <xdr:cNvSpPr/>
      </xdr:nvSpPr>
      <xdr:spPr>
        <a:xfrm>
          <a:off x="3821190" y="10085930"/>
          <a:ext cx="450094" cy="45364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39</xdr:col>
      <xdr:colOff>80996</xdr:colOff>
      <xdr:row>54</xdr:row>
      <xdr:rowOff>1064</xdr:rowOff>
    </xdr:from>
    <xdr:to>
      <xdr:col>41</xdr:col>
      <xdr:colOff>138545</xdr:colOff>
      <xdr:row>56</xdr:row>
      <xdr:rowOff>85256</xdr:rowOff>
    </xdr:to>
    <xdr:sp macro="" textlink="">
      <xdr:nvSpPr>
        <xdr:cNvPr id="560" name="Oval 559">
          <a:extLst>
            <a:ext uri="{FF2B5EF4-FFF2-40B4-BE49-F238E27FC236}">
              <a16:creationId xmlns:a16="http://schemas.microsoft.com/office/drawing/2014/main" id="{00000000-0008-0000-0100-000030020000}"/>
            </a:ext>
          </a:extLst>
        </xdr:cNvPr>
        <xdr:cNvSpPr/>
      </xdr:nvSpPr>
      <xdr:spPr>
        <a:xfrm>
          <a:off x="4052632" y="9687700"/>
          <a:ext cx="450095" cy="45364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26</xdr:col>
      <xdr:colOff>30906</xdr:colOff>
      <xdr:row>60</xdr:row>
      <xdr:rowOff>78861</xdr:rowOff>
    </xdr:from>
    <xdr:to>
      <xdr:col>28</xdr:col>
      <xdr:colOff>88455</xdr:colOff>
      <xdr:row>62</xdr:row>
      <xdr:rowOff>163053</xdr:rowOff>
    </xdr:to>
    <xdr:sp macro="" textlink="">
      <xdr:nvSpPr>
        <xdr:cNvPr id="561" name="Oval 560">
          <a:extLst>
            <a:ext uri="{FF2B5EF4-FFF2-40B4-BE49-F238E27FC236}">
              <a16:creationId xmlns:a16="http://schemas.microsoft.com/office/drawing/2014/main" id="{00000000-0008-0000-0100-000031020000}"/>
            </a:ext>
          </a:extLst>
        </xdr:cNvPr>
        <xdr:cNvSpPr/>
      </xdr:nvSpPr>
      <xdr:spPr>
        <a:xfrm>
          <a:off x="1450997" y="10873861"/>
          <a:ext cx="450094" cy="45364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31</xdr:col>
      <xdr:colOff>12788</xdr:colOff>
      <xdr:row>60</xdr:row>
      <xdr:rowOff>98043</xdr:rowOff>
    </xdr:from>
    <xdr:to>
      <xdr:col>33</xdr:col>
      <xdr:colOff>70337</xdr:colOff>
      <xdr:row>62</xdr:row>
      <xdr:rowOff>182235</xdr:rowOff>
    </xdr:to>
    <xdr:sp macro="" textlink="">
      <xdr:nvSpPr>
        <xdr:cNvPr id="562" name="Oval 561">
          <a:extLst>
            <a:ext uri="{FF2B5EF4-FFF2-40B4-BE49-F238E27FC236}">
              <a16:creationId xmlns:a16="http://schemas.microsoft.com/office/drawing/2014/main" id="{00000000-0008-0000-0100-000032020000}"/>
            </a:ext>
          </a:extLst>
        </xdr:cNvPr>
        <xdr:cNvSpPr/>
      </xdr:nvSpPr>
      <xdr:spPr>
        <a:xfrm>
          <a:off x="2414243" y="10893043"/>
          <a:ext cx="450094" cy="45364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35</xdr:col>
      <xdr:colOff>138547</xdr:colOff>
      <xdr:row>60</xdr:row>
      <xdr:rowOff>106572</xdr:rowOff>
    </xdr:from>
    <xdr:to>
      <xdr:col>38</xdr:col>
      <xdr:colOff>4263</xdr:colOff>
      <xdr:row>62</xdr:row>
      <xdr:rowOff>190764</xdr:rowOff>
    </xdr:to>
    <xdr:sp macro="" textlink="">
      <xdr:nvSpPr>
        <xdr:cNvPr id="563" name="Oval 562">
          <a:extLst>
            <a:ext uri="{FF2B5EF4-FFF2-40B4-BE49-F238E27FC236}">
              <a16:creationId xmlns:a16="http://schemas.microsoft.com/office/drawing/2014/main" id="{00000000-0008-0000-0100-000033020000}"/>
            </a:ext>
          </a:extLst>
        </xdr:cNvPr>
        <xdr:cNvSpPr/>
      </xdr:nvSpPr>
      <xdr:spPr>
        <a:xfrm>
          <a:off x="3325092" y="10901572"/>
          <a:ext cx="454535" cy="45364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29</xdr:col>
      <xdr:colOff>157729</xdr:colOff>
      <xdr:row>58</xdr:row>
      <xdr:rowOff>67140</xdr:rowOff>
    </xdr:from>
    <xdr:to>
      <xdr:col>32</xdr:col>
      <xdr:colOff>23445</xdr:colOff>
      <xdr:row>60</xdr:row>
      <xdr:rowOff>151332</xdr:rowOff>
    </xdr:to>
    <xdr:sp macro="" textlink="">
      <xdr:nvSpPr>
        <xdr:cNvPr id="564" name="Oval 563">
          <a:extLst>
            <a:ext uri="{FF2B5EF4-FFF2-40B4-BE49-F238E27FC236}">
              <a16:creationId xmlns:a16="http://schemas.microsoft.com/office/drawing/2014/main" id="{00000000-0008-0000-0100-000034020000}"/>
            </a:ext>
          </a:extLst>
        </xdr:cNvPr>
        <xdr:cNvSpPr/>
      </xdr:nvSpPr>
      <xdr:spPr>
        <a:xfrm>
          <a:off x="2166638" y="10492685"/>
          <a:ext cx="454534" cy="45364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39</xdr:col>
      <xdr:colOff>75667</xdr:colOff>
      <xdr:row>58</xdr:row>
      <xdr:rowOff>70338</xdr:rowOff>
    </xdr:from>
    <xdr:to>
      <xdr:col>41</xdr:col>
      <xdr:colOff>133216</xdr:colOff>
      <xdr:row>60</xdr:row>
      <xdr:rowOff>154530</xdr:rowOff>
    </xdr:to>
    <xdr:sp macro="" textlink="">
      <xdr:nvSpPr>
        <xdr:cNvPr id="565" name="Oval 564">
          <a:extLst>
            <a:ext uri="{FF2B5EF4-FFF2-40B4-BE49-F238E27FC236}">
              <a16:creationId xmlns:a16="http://schemas.microsoft.com/office/drawing/2014/main" id="{00000000-0008-0000-0100-000035020000}"/>
            </a:ext>
          </a:extLst>
        </xdr:cNvPr>
        <xdr:cNvSpPr/>
      </xdr:nvSpPr>
      <xdr:spPr>
        <a:xfrm>
          <a:off x="4047303" y="10495883"/>
          <a:ext cx="450095" cy="45364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40</xdr:col>
      <xdr:colOff>132151</xdr:colOff>
      <xdr:row>60</xdr:row>
      <xdr:rowOff>110835</xdr:rowOff>
    </xdr:from>
    <xdr:to>
      <xdr:col>42</xdr:col>
      <xdr:colOff>189700</xdr:colOff>
      <xdr:row>63</xdr:row>
      <xdr:rowOff>3195</xdr:rowOff>
    </xdr:to>
    <xdr:sp macro="" textlink="">
      <xdr:nvSpPr>
        <xdr:cNvPr id="566" name="Oval 565">
          <a:extLst>
            <a:ext uri="{FF2B5EF4-FFF2-40B4-BE49-F238E27FC236}">
              <a16:creationId xmlns:a16="http://schemas.microsoft.com/office/drawing/2014/main" id="{00000000-0008-0000-0100-000036020000}"/>
            </a:ext>
          </a:extLst>
        </xdr:cNvPr>
        <xdr:cNvSpPr/>
      </xdr:nvSpPr>
      <xdr:spPr>
        <a:xfrm>
          <a:off x="4300060" y="10905835"/>
          <a:ext cx="450095" cy="45808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40</xdr:col>
      <xdr:colOff>114035</xdr:colOff>
      <xdr:row>56</xdr:row>
      <xdr:rowOff>34102</xdr:rowOff>
    </xdr:from>
    <xdr:to>
      <xdr:col>42</xdr:col>
      <xdr:colOff>171584</xdr:colOff>
      <xdr:row>58</xdr:row>
      <xdr:rowOff>118295</xdr:rowOff>
    </xdr:to>
    <xdr:sp macro="" textlink="">
      <xdr:nvSpPr>
        <xdr:cNvPr id="567" name="Oval 566">
          <a:extLst>
            <a:ext uri="{FF2B5EF4-FFF2-40B4-BE49-F238E27FC236}">
              <a16:creationId xmlns:a16="http://schemas.microsoft.com/office/drawing/2014/main" id="{00000000-0008-0000-0100-000037020000}"/>
            </a:ext>
          </a:extLst>
        </xdr:cNvPr>
        <xdr:cNvSpPr/>
      </xdr:nvSpPr>
      <xdr:spPr>
        <a:xfrm>
          <a:off x="4281944" y="10090193"/>
          <a:ext cx="450095" cy="45364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33</xdr:col>
      <xdr:colOff>58615</xdr:colOff>
      <xdr:row>60</xdr:row>
      <xdr:rowOff>117230</xdr:rowOff>
    </xdr:from>
    <xdr:to>
      <xdr:col>35</xdr:col>
      <xdr:colOff>116164</xdr:colOff>
      <xdr:row>63</xdr:row>
      <xdr:rowOff>9590</xdr:rowOff>
    </xdr:to>
    <xdr:sp macro="" textlink="">
      <xdr:nvSpPr>
        <xdr:cNvPr id="568" name="Oval 567">
          <a:extLst>
            <a:ext uri="{FF2B5EF4-FFF2-40B4-BE49-F238E27FC236}">
              <a16:creationId xmlns:a16="http://schemas.microsoft.com/office/drawing/2014/main" id="{00000000-0008-0000-0100-000038020000}"/>
            </a:ext>
          </a:extLst>
        </xdr:cNvPr>
        <xdr:cNvSpPr/>
      </xdr:nvSpPr>
      <xdr:spPr>
        <a:xfrm>
          <a:off x="2852615" y="10912230"/>
          <a:ext cx="450094" cy="45808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28</xdr:col>
      <xdr:colOff>109770</xdr:colOff>
      <xdr:row>60</xdr:row>
      <xdr:rowOff>99112</xdr:rowOff>
    </xdr:from>
    <xdr:to>
      <xdr:col>30</xdr:col>
      <xdr:colOff>167319</xdr:colOff>
      <xdr:row>62</xdr:row>
      <xdr:rowOff>183304</xdr:rowOff>
    </xdr:to>
    <xdr:sp macro="" textlink="">
      <xdr:nvSpPr>
        <xdr:cNvPr id="569" name="Oval 568">
          <a:extLst>
            <a:ext uri="{FF2B5EF4-FFF2-40B4-BE49-F238E27FC236}">
              <a16:creationId xmlns:a16="http://schemas.microsoft.com/office/drawing/2014/main" id="{00000000-0008-0000-0100-000039020000}"/>
            </a:ext>
          </a:extLst>
        </xdr:cNvPr>
        <xdr:cNvSpPr/>
      </xdr:nvSpPr>
      <xdr:spPr>
        <a:xfrm>
          <a:off x="1922406" y="10894112"/>
          <a:ext cx="450095" cy="45364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21</xdr:col>
      <xdr:colOff>268389</xdr:colOff>
      <xdr:row>59</xdr:row>
      <xdr:rowOff>152399</xdr:rowOff>
    </xdr:from>
    <xdr:to>
      <xdr:col>21</xdr:col>
      <xdr:colOff>502022</xdr:colOff>
      <xdr:row>61</xdr:row>
      <xdr:rowOff>35857</xdr:rowOff>
    </xdr:to>
    <xdr:sp macro="" textlink="">
      <xdr:nvSpPr>
        <xdr:cNvPr id="572" name="Oval 571">
          <a:extLst>
            <a:ext uri="{FF2B5EF4-FFF2-40B4-BE49-F238E27FC236}">
              <a16:creationId xmlns:a16="http://schemas.microsoft.com/office/drawing/2014/main" id="{00000000-0008-0000-0100-00003C020000}"/>
            </a:ext>
          </a:extLst>
        </xdr:cNvPr>
        <xdr:cNvSpPr/>
      </xdr:nvSpPr>
      <xdr:spPr>
        <a:xfrm>
          <a:off x="4876248" y="10443881"/>
          <a:ext cx="233633" cy="24204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21</xdr:col>
      <xdr:colOff>502023</xdr:colOff>
      <xdr:row>59</xdr:row>
      <xdr:rowOff>161365</xdr:rowOff>
    </xdr:from>
    <xdr:to>
      <xdr:col>22</xdr:col>
      <xdr:colOff>126056</xdr:colOff>
      <xdr:row>61</xdr:row>
      <xdr:rowOff>44823</xdr:rowOff>
    </xdr:to>
    <xdr:sp macro="" textlink="">
      <xdr:nvSpPr>
        <xdr:cNvPr id="578" name="Oval 577">
          <a:extLst>
            <a:ext uri="{FF2B5EF4-FFF2-40B4-BE49-F238E27FC236}">
              <a16:creationId xmlns:a16="http://schemas.microsoft.com/office/drawing/2014/main" id="{00000000-0008-0000-0100-000042020000}"/>
            </a:ext>
          </a:extLst>
        </xdr:cNvPr>
        <xdr:cNvSpPr/>
      </xdr:nvSpPr>
      <xdr:spPr>
        <a:xfrm>
          <a:off x="5109882" y="10452847"/>
          <a:ext cx="233633" cy="24204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21</xdr:col>
      <xdr:colOff>349624</xdr:colOff>
      <xdr:row>61</xdr:row>
      <xdr:rowOff>26893</xdr:rowOff>
    </xdr:from>
    <xdr:to>
      <xdr:col>21</xdr:col>
      <xdr:colOff>583257</xdr:colOff>
      <xdr:row>62</xdr:row>
      <xdr:rowOff>89646</xdr:rowOff>
    </xdr:to>
    <xdr:sp macro="" textlink="">
      <xdr:nvSpPr>
        <xdr:cNvPr id="579" name="Oval 578">
          <a:extLst>
            <a:ext uri="{FF2B5EF4-FFF2-40B4-BE49-F238E27FC236}">
              <a16:creationId xmlns:a16="http://schemas.microsoft.com/office/drawing/2014/main" id="{00000000-0008-0000-0100-000043020000}"/>
            </a:ext>
          </a:extLst>
        </xdr:cNvPr>
        <xdr:cNvSpPr/>
      </xdr:nvSpPr>
      <xdr:spPr>
        <a:xfrm>
          <a:off x="4957483" y="10685928"/>
          <a:ext cx="233633" cy="24204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21</xdr:col>
      <xdr:colOff>591671</xdr:colOff>
      <xdr:row>61</xdr:row>
      <xdr:rowOff>17929</xdr:rowOff>
    </xdr:from>
    <xdr:to>
      <xdr:col>22</xdr:col>
      <xdr:colOff>215704</xdr:colOff>
      <xdr:row>62</xdr:row>
      <xdr:rowOff>80682</xdr:rowOff>
    </xdr:to>
    <xdr:sp macro="" textlink="">
      <xdr:nvSpPr>
        <xdr:cNvPr id="580" name="Oval 579">
          <a:extLst>
            <a:ext uri="{FF2B5EF4-FFF2-40B4-BE49-F238E27FC236}">
              <a16:creationId xmlns:a16="http://schemas.microsoft.com/office/drawing/2014/main" id="{00000000-0008-0000-0100-000044020000}"/>
            </a:ext>
          </a:extLst>
        </xdr:cNvPr>
        <xdr:cNvSpPr/>
      </xdr:nvSpPr>
      <xdr:spPr>
        <a:xfrm>
          <a:off x="5199530" y="10668000"/>
          <a:ext cx="233633" cy="24204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22</xdr:col>
      <xdr:colOff>206188</xdr:colOff>
      <xdr:row>59</xdr:row>
      <xdr:rowOff>134472</xdr:rowOff>
    </xdr:from>
    <xdr:to>
      <xdr:col>22</xdr:col>
      <xdr:colOff>439821</xdr:colOff>
      <xdr:row>61</xdr:row>
      <xdr:rowOff>17930</xdr:rowOff>
    </xdr:to>
    <xdr:sp macro="" textlink="">
      <xdr:nvSpPr>
        <xdr:cNvPr id="581" name="Oval 580">
          <a:extLst>
            <a:ext uri="{FF2B5EF4-FFF2-40B4-BE49-F238E27FC236}">
              <a16:creationId xmlns:a16="http://schemas.microsoft.com/office/drawing/2014/main" id="{00000000-0008-0000-0100-000045020000}"/>
            </a:ext>
          </a:extLst>
        </xdr:cNvPr>
        <xdr:cNvSpPr/>
      </xdr:nvSpPr>
      <xdr:spPr>
        <a:xfrm>
          <a:off x="5423647" y="10425954"/>
          <a:ext cx="233633" cy="24204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22</xdr:col>
      <xdr:colOff>439822</xdr:colOff>
      <xdr:row>59</xdr:row>
      <xdr:rowOff>143438</xdr:rowOff>
    </xdr:from>
    <xdr:to>
      <xdr:col>23</xdr:col>
      <xdr:colOff>63855</xdr:colOff>
      <xdr:row>61</xdr:row>
      <xdr:rowOff>26896</xdr:rowOff>
    </xdr:to>
    <xdr:sp macro="" textlink="">
      <xdr:nvSpPr>
        <xdr:cNvPr id="582" name="Oval 581">
          <a:extLst>
            <a:ext uri="{FF2B5EF4-FFF2-40B4-BE49-F238E27FC236}">
              <a16:creationId xmlns:a16="http://schemas.microsoft.com/office/drawing/2014/main" id="{00000000-0008-0000-0100-000046020000}"/>
            </a:ext>
          </a:extLst>
        </xdr:cNvPr>
        <xdr:cNvSpPr/>
      </xdr:nvSpPr>
      <xdr:spPr>
        <a:xfrm>
          <a:off x="5657281" y="10434920"/>
          <a:ext cx="233633" cy="24204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22</xdr:col>
      <xdr:colOff>305352</xdr:colOff>
      <xdr:row>60</xdr:row>
      <xdr:rowOff>161367</xdr:rowOff>
    </xdr:from>
    <xdr:to>
      <xdr:col>22</xdr:col>
      <xdr:colOff>538985</xdr:colOff>
      <xdr:row>62</xdr:row>
      <xdr:rowOff>44825</xdr:rowOff>
    </xdr:to>
    <xdr:sp macro="" textlink="">
      <xdr:nvSpPr>
        <xdr:cNvPr id="583" name="Oval 582">
          <a:extLst>
            <a:ext uri="{FF2B5EF4-FFF2-40B4-BE49-F238E27FC236}">
              <a16:creationId xmlns:a16="http://schemas.microsoft.com/office/drawing/2014/main" id="{00000000-0008-0000-0100-000047020000}"/>
            </a:ext>
          </a:extLst>
        </xdr:cNvPr>
        <xdr:cNvSpPr/>
      </xdr:nvSpPr>
      <xdr:spPr>
        <a:xfrm>
          <a:off x="5522811" y="10632143"/>
          <a:ext cx="233633" cy="24204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22</xdr:col>
      <xdr:colOff>529470</xdr:colOff>
      <xdr:row>61</xdr:row>
      <xdr:rowOff>2</xdr:rowOff>
    </xdr:from>
    <xdr:to>
      <xdr:col>23</xdr:col>
      <xdr:colOff>153503</xdr:colOff>
      <xdr:row>62</xdr:row>
      <xdr:rowOff>62755</xdr:rowOff>
    </xdr:to>
    <xdr:sp macro="" textlink="">
      <xdr:nvSpPr>
        <xdr:cNvPr id="584" name="Oval 583">
          <a:extLst>
            <a:ext uri="{FF2B5EF4-FFF2-40B4-BE49-F238E27FC236}">
              <a16:creationId xmlns:a16="http://schemas.microsoft.com/office/drawing/2014/main" id="{00000000-0008-0000-0100-000048020000}"/>
            </a:ext>
          </a:extLst>
        </xdr:cNvPr>
        <xdr:cNvSpPr/>
      </xdr:nvSpPr>
      <xdr:spPr>
        <a:xfrm>
          <a:off x="5746929" y="10650073"/>
          <a:ext cx="233633" cy="24204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23</xdr:col>
      <xdr:colOff>161364</xdr:colOff>
      <xdr:row>59</xdr:row>
      <xdr:rowOff>125506</xdr:rowOff>
    </xdr:from>
    <xdr:to>
      <xdr:col>23</xdr:col>
      <xdr:colOff>394997</xdr:colOff>
      <xdr:row>61</xdr:row>
      <xdr:rowOff>8965</xdr:rowOff>
    </xdr:to>
    <xdr:sp macro="" textlink="">
      <xdr:nvSpPr>
        <xdr:cNvPr id="585" name="Oval 584">
          <a:extLst>
            <a:ext uri="{FF2B5EF4-FFF2-40B4-BE49-F238E27FC236}">
              <a16:creationId xmlns:a16="http://schemas.microsoft.com/office/drawing/2014/main" id="{00000000-0008-0000-0100-000049020000}"/>
            </a:ext>
          </a:extLst>
        </xdr:cNvPr>
        <xdr:cNvSpPr/>
      </xdr:nvSpPr>
      <xdr:spPr>
        <a:xfrm>
          <a:off x="5988423" y="10425953"/>
          <a:ext cx="233633" cy="24204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23</xdr:col>
      <xdr:colOff>394998</xdr:colOff>
      <xdr:row>59</xdr:row>
      <xdr:rowOff>134472</xdr:rowOff>
    </xdr:from>
    <xdr:to>
      <xdr:col>24</xdr:col>
      <xdr:colOff>19031</xdr:colOff>
      <xdr:row>61</xdr:row>
      <xdr:rowOff>17931</xdr:rowOff>
    </xdr:to>
    <xdr:sp macro="" textlink="">
      <xdr:nvSpPr>
        <xdr:cNvPr id="586" name="Oval 585">
          <a:extLst>
            <a:ext uri="{FF2B5EF4-FFF2-40B4-BE49-F238E27FC236}">
              <a16:creationId xmlns:a16="http://schemas.microsoft.com/office/drawing/2014/main" id="{00000000-0008-0000-0100-00004A020000}"/>
            </a:ext>
          </a:extLst>
        </xdr:cNvPr>
        <xdr:cNvSpPr/>
      </xdr:nvSpPr>
      <xdr:spPr>
        <a:xfrm>
          <a:off x="6222057" y="10434919"/>
          <a:ext cx="233633" cy="24204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23</xdr:col>
      <xdr:colOff>260528</xdr:colOff>
      <xdr:row>60</xdr:row>
      <xdr:rowOff>152401</xdr:rowOff>
    </xdr:from>
    <xdr:to>
      <xdr:col>23</xdr:col>
      <xdr:colOff>494161</xdr:colOff>
      <xdr:row>62</xdr:row>
      <xdr:rowOff>35860</xdr:rowOff>
    </xdr:to>
    <xdr:sp macro="" textlink="">
      <xdr:nvSpPr>
        <xdr:cNvPr id="587" name="Oval 586">
          <a:extLst>
            <a:ext uri="{FF2B5EF4-FFF2-40B4-BE49-F238E27FC236}">
              <a16:creationId xmlns:a16="http://schemas.microsoft.com/office/drawing/2014/main" id="{00000000-0008-0000-0100-00004B020000}"/>
            </a:ext>
          </a:extLst>
        </xdr:cNvPr>
        <xdr:cNvSpPr/>
      </xdr:nvSpPr>
      <xdr:spPr>
        <a:xfrm>
          <a:off x="6087587" y="10632142"/>
          <a:ext cx="233633" cy="24204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23</xdr:col>
      <xdr:colOff>484646</xdr:colOff>
      <xdr:row>60</xdr:row>
      <xdr:rowOff>170331</xdr:rowOff>
    </xdr:from>
    <xdr:to>
      <xdr:col>24</xdr:col>
      <xdr:colOff>108679</xdr:colOff>
      <xdr:row>62</xdr:row>
      <xdr:rowOff>53790</xdr:rowOff>
    </xdr:to>
    <xdr:sp macro="" textlink="">
      <xdr:nvSpPr>
        <xdr:cNvPr id="588" name="Oval 587">
          <a:extLst>
            <a:ext uri="{FF2B5EF4-FFF2-40B4-BE49-F238E27FC236}">
              <a16:creationId xmlns:a16="http://schemas.microsoft.com/office/drawing/2014/main" id="{00000000-0008-0000-0100-00004C020000}"/>
            </a:ext>
          </a:extLst>
        </xdr:cNvPr>
        <xdr:cNvSpPr/>
      </xdr:nvSpPr>
      <xdr:spPr>
        <a:xfrm>
          <a:off x="6311705" y="10650072"/>
          <a:ext cx="233633" cy="24204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24</xdr:col>
      <xdr:colOff>607468</xdr:colOff>
      <xdr:row>45</xdr:row>
      <xdr:rowOff>10657</xdr:rowOff>
    </xdr:from>
    <xdr:to>
      <xdr:col>27</xdr:col>
      <xdr:colOff>57548</xdr:colOff>
      <xdr:row>47</xdr:row>
      <xdr:rowOff>94850</xdr:rowOff>
    </xdr:to>
    <xdr:sp macro="" textlink="">
      <xdr:nvSpPr>
        <xdr:cNvPr id="589" name="Oval 588">
          <a:extLst>
            <a:ext uri="{FF2B5EF4-FFF2-40B4-BE49-F238E27FC236}">
              <a16:creationId xmlns:a16="http://schemas.microsoft.com/office/drawing/2014/main" id="{00000000-0008-0000-0100-00004D020000}"/>
            </a:ext>
          </a:extLst>
        </xdr:cNvPr>
        <xdr:cNvSpPr/>
      </xdr:nvSpPr>
      <xdr:spPr>
        <a:xfrm>
          <a:off x="1217068" y="7783057"/>
          <a:ext cx="436198" cy="442781"/>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27</xdr:col>
      <xdr:colOff>69273</xdr:colOff>
      <xdr:row>44</xdr:row>
      <xdr:rowOff>186503</xdr:rowOff>
    </xdr:from>
    <xdr:to>
      <xdr:col>29</xdr:col>
      <xdr:colOff>126822</xdr:colOff>
      <xdr:row>47</xdr:row>
      <xdr:rowOff>78863</xdr:rowOff>
    </xdr:to>
    <xdr:sp macro="" textlink="">
      <xdr:nvSpPr>
        <xdr:cNvPr id="590" name="Oval 589">
          <a:extLst>
            <a:ext uri="{FF2B5EF4-FFF2-40B4-BE49-F238E27FC236}">
              <a16:creationId xmlns:a16="http://schemas.microsoft.com/office/drawing/2014/main" id="{00000000-0008-0000-0100-00004E020000}"/>
            </a:ext>
          </a:extLst>
        </xdr:cNvPr>
        <xdr:cNvSpPr/>
      </xdr:nvSpPr>
      <xdr:spPr>
        <a:xfrm>
          <a:off x="1664991" y="7770644"/>
          <a:ext cx="434066" cy="43920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29</xdr:col>
      <xdr:colOff>152401</xdr:colOff>
      <xdr:row>45</xdr:row>
      <xdr:rowOff>3195</xdr:rowOff>
    </xdr:from>
    <xdr:to>
      <xdr:col>32</xdr:col>
      <xdr:colOff>18117</xdr:colOff>
      <xdr:row>47</xdr:row>
      <xdr:rowOff>87388</xdr:rowOff>
    </xdr:to>
    <xdr:sp macro="" textlink="">
      <xdr:nvSpPr>
        <xdr:cNvPr id="591" name="Oval 590">
          <a:extLst>
            <a:ext uri="{FF2B5EF4-FFF2-40B4-BE49-F238E27FC236}">
              <a16:creationId xmlns:a16="http://schemas.microsoft.com/office/drawing/2014/main" id="{00000000-0008-0000-0100-00004F020000}"/>
            </a:ext>
          </a:extLst>
        </xdr:cNvPr>
        <xdr:cNvSpPr/>
      </xdr:nvSpPr>
      <xdr:spPr>
        <a:xfrm>
          <a:off x="2124636" y="7775595"/>
          <a:ext cx="430493" cy="442781"/>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32</xdr:col>
      <xdr:colOff>70338</xdr:colOff>
      <xdr:row>44</xdr:row>
      <xdr:rowOff>187568</xdr:rowOff>
    </xdr:from>
    <xdr:to>
      <xdr:col>34</xdr:col>
      <xdr:colOff>127887</xdr:colOff>
      <xdr:row>47</xdr:row>
      <xdr:rowOff>79928</xdr:rowOff>
    </xdr:to>
    <xdr:sp macro="" textlink="">
      <xdr:nvSpPr>
        <xdr:cNvPr id="592" name="Oval 591">
          <a:extLst>
            <a:ext uri="{FF2B5EF4-FFF2-40B4-BE49-F238E27FC236}">
              <a16:creationId xmlns:a16="http://schemas.microsoft.com/office/drawing/2014/main" id="{00000000-0008-0000-0100-000050020000}"/>
            </a:ext>
          </a:extLst>
        </xdr:cNvPr>
        <xdr:cNvSpPr/>
      </xdr:nvSpPr>
      <xdr:spPr>
        <a:xfrm>
          <a:off x="2607350" y="7771709"/>
          <a:ext cx="434066" cy="43920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34</xdr:col>
      <xdr:colOff>142810</xdr:colOff>
      <xdr:row>44</xdr:row>
      <xdr:rowOff>180108</xdr:rowOff>
    </xdr:from>
    <xdr:to>
      <xdr:col>37</xdr:col>
      <xdr:colOff>8526</xdr:colOff>
      <xdr:row>47</xdr:row>
      <xdr:rowOff>72468</xdr:rowOff>
    </xdr:to>
    <xdr:sp macro="" textlink="">
      <xdr:nvSpPr>
        <xdr:cNvPr id="593" name="Oval 592">
          <a:extLst>
            <a:ext uri="{FF2B5EF4-FFF2-40B4-BE49-F238E27FC236}">
              <a16:creationId xmlns:a16="http://schemas.microsoft.com/office/drawing/2014/main" id="{00000000-0008-0000-0100-000051020000}"/>
            </a:ext>
          </a:extLst>
        </xdr:cNvPr>
        <xdr:cNvSpPr/>
      </xdr:nvSpPr>
      <xdr:spPr>
        <a:xfrm>
          <a:off x="3056339" y="7764249"/>
          <a:ext cx="430493" cy="43920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37</xdr:col>
      <xdr:colOff>28775</xdr:colOff>
      <xdr:row>45</xdr:row>
      <xdr:rowOff>7458</xdr:rowOff>
    </xdr:from>
    <xdr:to>
      <xdr:col>39</xdr:col>
      <xdr:colOff>86324</xdr:colOff>
      <xdr:row>47</xdr:row>
      <xdr:rowOff>91651</xdr:rowOff>
    </xdr:to>
    <xdr:sp macro="" textlink="">
      <xdr:nvSpPr>
        <xdr:cNvPr id="594" name="Oval 593">
          <a:extLst>
            <a:ext uri="{FF2B5EF4-FFF2-40B4-BE49-F238E27FC236}">
              <a16:creationId xmlns:a16="http://schemas.microsoft.com/office/drawing/2014/main" id="{00000000-0008-0000-0100-000052020000}"/>
            </a:ext>
          </a:extLst>
        </xdr:cNvPr>
        <xdr:cNvSpPr/>
      </xdr:nvSpPr>
      <xdr:spPr>
        <a:xfrm>
          <a:off x="3507081" y="7779858"/>
          <a:ext cx="434067" cy="442781"/>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40</xdr:col>
      <xdr:colOff>2</xdr:colOff>
      <xdr:row>45</xdr:row>
      <xdr:rowOff>5327</xdr:rowOff>
    </xdr:from>
    <xdr:to>
      <xdr:col>42</xdr:col>
      <xdr:colOff>57551</xdr:colOff>
      <xdr:row>47</xdr:row>
      <xdr:rowOff>89520</xdr:rowOff>
    </xdr:to>
    <xdr:sp macro="" textlink="">
      <xdr:nvSpPr>
        <xdr:cNvPr id="595" name="Oval 594">
          <a:extLst>
            <a:ext uri="{FF2B5EF4-FFF2-40B4-BE49-F238E27FC236}">
              <a16:creationId xmlns:a16="http://schemas.microsoft.com/office/drawing/2014/main" id="{00000000-0008-0000-0100-000053020000}"/>
            </a:ext>
          </a:extLst>
        </xdr:cNvPr>
        <xdr:cNvSpPr/>
      </xdr:nvSpPr>
      <xdr:spPr>
        <a:xfrm>
          <a:off x="4043084" y="7777727"/>
          <a:ext cx="434067" cy="442781"/>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26</xdr:col>
      <xdr:colOff>45827</xdr:colOff>
      <xdr:row>47</xdr:row>
      <xdr:rowOff>29840</xdr:rowOff>
    </xdr:from>
    <xdr:to>
      <xdr:col>28</xdr:col>
      <xdr:colOff>103376</xdr:colOff>
      <xdr:row>49</xdr:row>
      <xdr:rowOff>114032</xdr:rowOff>
    </xdr:to>
    <xdr:sp macro="" textlink="">
      <xdr:nvSpPr>
        <xdr:cNvPr id="596" name="Oval 595">
          <a:extLst>
            <a:ext uri="{FF2B5EF4-FFF2-40B4-BE49-F238E27FC236}">
              <a16:creationId xmlns:a16="http://schemas.microsoft.com/office/drawing/2014/main" id="{00000000-0008-0000-0100-000054020000}"/>
            </a:ext>
          </a:extLst>
        </xdr:cNvPr>
        <xdr:cNvSpPr/>
      </xdr:nvSpPr>
      <xdr:spPr>
        <a:xfrm>
          <a:off x="1453286" y="8160828"/>
          <a:ext cx="434066" cy="442780"/>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33</xdr:col>
      <xdr:colOff>86324</xdr:colOff>
      <xdr:row>47</xdr:row>
      <xdr:rowOff>49023</xdr:rowOff>
    </xdr:from>
    <xdr:to>
      <xdr:col>35</xdr:col>
      <xdr:colOff>143873</xdr:colOff>
      <xdr:row>49</xdr:row>
      <xdr:rowOff>133215</xdr:rowOff>
    </xdr:to>
    <xdr:sp macro="" textlink="">
      <xdr:nvSpPr>
        <xdr:cNvPr id="597" name="Oval 596">
          <a:extLst>
            <a:ext uri="{FF2B5EF4-FFF2-40B4-BE49-F238E27FC236}">
              <a16:creationId xmlns:a16="http://schemas.microsoft.com/office/drawing/2014/main" id="{00000000-0008-0000-0100-000055020000}"/>
            </a:ext>
          </a:extLst>
        </xdr:cNvPr>
        <xdr:cNvSpPr/>
      </xdr:nvSpPr>
      <xdr:spPr>
        <a:xfrm>
          <a:off x="2811595" y="8180011"/>
          <a:ext cx="434066" cy="442780"/>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31</xdr:col>
      <xdr:colOff>4264</xdr:colOff>
      <xdr:row>47</xdr:row>
      <xdr:rowOff>20249</xdr:rowOff>
    </xdr:from>
    <xdr:to>
      <xdr:col>33</xdr:col>
      <xdr:colOff>61813</xdr:colOff>
      <xdr:row>49</xdr:row>
      <xdr:rowOff>104441</xdr:rowOff>
    </xdr:to>
    <xdr:sp macro="" textlink="">
      <xdr:nvSpPr>
        <xdr:cNvPr id="598" name="Oval 597">
          <a:extLst>
            <a:ext uri="{FF2B5EF4-FFF2-40B4-BE49-F238E27FC236}">
              <a16:creationId xmlns:a16="http://schemas.microsoft.com/office/drawing/2014/main" id="{00000000-0008-0000-0100-000056020000}"/>
            </a:ext>
          </a:extLst>
        </xdr:cNvPr>
        <xdr:cNvSpPr/>
      </xdr:nvSpPr>
      <xdr:spPr>
        <a:xfrm>
          <a:off x="2353017" y="8151237"/>
          <a:ext cx="434067" cy="442780"/>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33</xdr:col>
      <xdr:colOff>66076</xdr:colOff>
      <xdr:row>51</xdr:row>
      <xdr:rowOff>140677</xdr:rowOff>
    </xdr:from>
    <xdr:to>
      <xdr:col>35</xdr:col>
      <xdr:colOff>123625</xdr:colOff>
      <xdr:row>54</xdr:row>
      <xdr:rowOff>43694</xdr:rowOff>
    </xdr:to>
    <xdr:sp macro="" textlink="">
      <xdr:nvSpPr>
        <xdr:cNvPr id="599" name="Oval 598">
          <a:extLst>
            <a:ext uri="{FF2B5EF4-FFF2-40B4-BE49-F238E27FC236}">
              <a16:creationId xmlns:a16="http://schemas.microsoft.com/office/drawing/2014/main" id="{00000000-0008-0000-0100-000057020000}"/>
            </a:ext>
          </a:extLst>
        </xdr:cNvPr>
        <xdr:cNvSpPr/>
      </xdr:nvSpPr>
      <xdr:spPr>
        <a:xfrm>
          <a:off x="2791347" y="8988842"/>
          <a:ext cx="434066" cy="458828"/>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35</xdr:col>
      <xdr:colOff>165190</xdr:colOff>
      <xdr:row>47</xdr:row>
      <xdr:rowOff>47959</xdr:rowOff>
    </xdr:from>
    <xdr:to>
      <xdr:col>38</xdr:col>
      <xdr:colOff>30906</xdr:colOff>
      <xdr:row>49</xdr:row>
      <xdr:rowOff>132151</xdr:rowOff>
    </xdr:to>
    <xdr:sp macro="" textlink="">
      <xdr:nvSpPr>
        <xdr:cNvPr id="600" name="Oval 599">
          <a:extLst>
            <a:ext uri="{FF2B5EF4-FFF2-40B4-BE49-F238E27FC236}">
              <a16:creationId xmlns:a16="http://schemas.microsoft.com/office/drawing/2014/main" id="{00000000-0008-0000-0100-000058020000}"/>
            </a:ext>
          </a:extLst>
        </xdr:cNvPr>
        <xdr:cNvSpPr/>
      </xdr:nvSpPr>
      <xdr:spPr>
        <a:xfrm>
          <a:off x="3266978" y="8178947"/>
          <a:ext cx="430493" cy="442780"/>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38</xdr:col>
      <xdr:colOff>67141</xdr:colOff>
      <xdr:row>47</xdr:row>
      <xdr:rowOff>29841</xdr:rowOff>
    </xdr:from>
    <xdr:to>
      <xdr:col>40</xdr:col>
      <xdr:colOff>124690</xdr:colOff>
      <xdr:row>49</xdr:row>
      <xdr:rowOff>114033</xdr:rowOff>
    </xdr:to>
    <xdr:sp macro="" textlink="">
      <xdr:nvSpPr>
        <xdr:cNvPr id="601" name="Oval 600">
          <a:extLst>
            <a:ext uri="{FF2B5EF4-FFF2-40B4-BE49-F238E27FC236}">
              <a16:creationId xmlns:a16="http://schemas.microsoft.com/office/drawing/2014/main" id="{00000000-0008-0000-0100-000059020000}"/>
            </a:ext>
          </a:extLst>
        </xdr:cNvPr>
        <xdr:cNvSpPr/>
      </xdr:nvSpPr>
      <xdr:spPr>
        <a:xfrm>
          <a:off x="3733706" y="8160829"/>
          <a:ext cx="434066" cy="442780"/>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40</xdr:col>
      <xdr:colOff>118298</xdr:colOff>
      <xdr:row>47</xdr:row>
      <xdr:rowOff>80996</xdr:rowOff>
    </xdr:from>
    <xdr:to>
      <xdr:col>42</xdr:col>
      <xdr:colOff>175847</xdr:colOff>
      <xdr:row>49</xdr:row>
      <xdr:rowOff>165188</xdr:rowOff>
    </xdr:to>
    <xdr:sp macro="" textlink="">
      <xdr:nvSpPr>
        <xdr:cNvPr id="602" name="Oval 601">
          <a:extLst>
            <a:ext uri="{FF2B5EF4-FFF2-40B4-BE49-F238E27FC236}">
              <a16:creationId xmlns:a16="http://schemas.microsoft.com/office/drawing/2014/main" id="{00000000-0008-0000-0100-00005A020000}"/>
            </a:ext>
          </a:extLst>
        </xdr:cNvPr>
        <xdr:cNvSpPr/>
      </xdr:nvSpPr>
      <xdr:spPr>
        <a:xfrm>
          <a:off x="4161380" y="8211984"/>
          <a:ext cx="434067" cy="442780"/>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25</xdr:col>
      <xdr:colOff>4264</xdr:colOff>
      <xdr:row>49</xdr:row>
      <xdr:rowOff>52221</xdr:rowOff>
    </xdr:from>
    <xdr:to>
      <xdr:col>27</xdr:col>
      <xdr:colOff>61813</xdr:colOff>
      <xdr:row>51</xdr:row>
      <xdr:rowOff>136414</xdr:rowOff>
    </xdr:to>
    <xdr:sp macro="" textlink="">
      <xdr:nvSpPr>
        <xdr:cNvPr id="603" name="Oval 602">
          <a:extLst>
            <a:ext uri="{FF2B5EF4-FFF2-40B4-BE49-F238E27FC236}">
              <a16:creationId xmlns:a16="http://schemas.microsoft.com/office/drawing/2014/main" id="{00000000-0008-0000-0100-00005B020000}"/>
            </a:ext>
          </a:extLst>
        </xdr:cNvPr>
        <xdr:cNvSpPr/>
      </xdr:nvSpPr>
      <xdr:spPr>
        <a:xfrm>
          <a:off x="1223464" y="8541797"/>
          <a:ext cx="434067" cy="44278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27</xdr:col>
      <xdr:colOff>87391</xdr:colOff>
      <xdr:row>49</xdr:row>
      <xdr:rowOff>87389</xdr:rowOff>
    </xdr:from>
    <xdr:to>
      <xdr:col>29</xdr:col>
      <xdr:colOff>144940</xdr:colOff>
      <xdr:row>51</xdr:row>
      <xdr:rowOff>171582</xdr:rowOff>
    </xdr:to>
    <xdr:sp macro="" textlink="">
      <xdr:nvSpPr>
        <xdr:cNvPr id="604" name="Oval 603">
          <a:extLst>
            <a:ext uri="{FF2B5EF4-FFF2-40B4-BE49-F238E27FC236}">
              <a16:creationId xmlns:a16="http://schemas.microsoft.com/office/drawing/2014/main" id="{00000000-0008-0000-0100-00005C020000}"/>
            </a:ext>
          </a:extLst>
        </xdr:cNvPr>
        <xdr:cNvSpPr/>
      </xdr:nvSpPr>
      <xdr:spPr>
        <a:xfrm>
          <a:off x="1683109" y="8576965"/>
          <a:ext cx="434066" cy="44278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32</xdr:col>
      <xdr:colOff>47960</xdr:colOff>
      <xdr:row>49</xdr:row>
      <xdr:rowOff>106573</xdr:rowOff>
    </xdr:from>
    <xdr:to>
      <xdr:col>34</xdr:col>
      <xdr:colOff>105509</xdr:colOff>
      <xdr:row>52</xdr:row>
      <xdr:rowOff>9591</xdr:rowOff>
    </xdr:to>
    <xdr:sp macro="" textlink="">
      <xdr:nvSpPr>
        <xdr:cNvPr id="605" name="Oval 604">
          <a:extLst>
            <a:ext uri="{FF2B5EF4-FFF2-40B4-BE49-F238E27FC236}">
              <a16:creationId xmlns:a16="http://schemas.microsoft.com/office/drawing/2014/main" id="{00000000-0008-0000-0100-00005D020000}"/>
            </a:ext>
          </a:extLst>
        </xdr:cNvPr>
        <xdr:cNvSpPr/>
      </xdr:nvSpPr>
      <xdr:spPr>
        <a:xfrm>
          <a:off x="2584972" y="8596149"/>
          <a:ext cx="434066" cy="440901"/>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34</xdr:col>
      <xdr:colOff>120431</xdr:colOff>
      <xdr:row>49</xdr:row>
      <xdr:rowOff>93783</xdr:rowOff>
    </xdr:from>
    <xdr:to>
      <xdr:col>36</xdr:col>
      <xdr:colOff>177980</xdr:colOff>
      <xdr:row>51</xdr:row>
      <xdr:rowOff>177976</xdr:rowOff>
    </xdr:to>
    <xdr:sp macro="" textlink="">
      <xdr:nvSpPr>
        <xdr:cNvPr id="606" name="Oval 605">
          <a:extLst>
            <a:ext uri="{FF2B5EF4-FFF2-40B4-BE49-F238E27FC236}">
              <a16:creationId xmlns:a16="http://schemas.microsoft.com/office/drawing/2014/main" id="{00000000-0008-0000-0100-00005E020000}"/>
            </a:ext>
          </a:extLst>
        </xdr:cNvPr>
        <xdr:cNvSpPr/>
      </xdr:nvSpPr>
      <xdr:spPr>
        <a:xfrm>
          <a:off x="3033960" y="8583359"/>
          <a:ext cx="434067" cy="44278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37</xdr:col>
      <xdr:colOff>38367</xdr:colOff>
      <xdr:row>49</xdr:row>
      <xdr:rowOff>59680</xdr:rowOff>
    </xdr:from>
    <xdr:to>
      <xdr:col>39</xdr:col>
      <xdr:colOff>95916</xdr:colOff>
      <xdr:row>51</xdr:row>
      <xdr:rowOff>143873</xdr:rowOff>
    </xdr:to>
    <xdr:sp macro="" textlink="">
      <xdr:nvSpPr>
        <xdr:cNvPr id="607" name="Oval 606">
          <a:extLst>
            <a:ext uri="{FF2B5EF4-FFF2-40B4-BE49-F238E27FC236}">
              <a16:creationId xmlns:a16="http://schemas.microsoft.com/office/drawing/2014/main" id="{00000000-0008-0000-0100-00005F020000}"/>
            </a:ext>
          </a:extLst>
        </xdr:cNvPr>
        <xdr:cNvSpPr/>
      </xdr:nvSpPr>
      <xdr:spPr>
        <a:xfrm>
          <a:off x="3516673" y="8549256"/>
          <a:ext cx="434067" cy="44278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25</xdr:col>
      <xdr:colOff>184370</xdr:colOff>
      <xdr:row>51</xdr:row>
      <xdr:rowOff>99114</xdr:rowOff>
    </xdr:from>
    <xdr:to>
      <xdr:col>28</xdr:col>
      <xdr:colOff>50087</xdr:colOff>
      <xdr:row>54</xdr:row>
      <xdr:rowOff>2131</xdr:rowOff>
    </xdr:to>
    <xdr:sp macro="" textlink="">
      <xdr:nvSpPr>
        <xdr:cNvPr id="608" name="Oval 607">
          <a:extLst>
            <a:ext uri="{FF2B5EF4-FFF2-40B4-BE49-F238E27FC236}">
              <a16:creationId xmlns:a16="http://schemas.microsoft.com/office/drawing/2014/main" id="{00000000-0008-0000-0100-000060020000}"/>
            </a:ext>
          </a:extLst>
        </xdr:cNvPr>
        <xdr:cNvSpPr/>
      </xdr:nvSpPr>
      <xdr:spPr>
        <a:xfrm>
          <a:off x="1403570" y="8947279"/>
          <a:ext cx="430493" cy="458828"/>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28</xdr:col>
      <xdr:colOff>93784</xdr:colOff>
      <xdr:row>51</xdr:row>
      <xdr:rowOff>125756</xdr:rowOff>
    </xdr:from>
    <xdr:to>
      <xdr:col>30</xdr:col>
      <xdr:colOff>151333</xdr:colOff>
      <xdr:row>54</xdr:row>
      <xdr:rowOff>28773</xdr:rowOff>
    </xdr:to>
    <xdr:sp macro="" textlink="">
      <xdr:nvSpPr>
        <xdr:cNvPr id="609" name="Oval 608">
          <a:extLst>
            <a:ext uri="{FF2B5EF4-FFF2-40B4-BE49-F238E27FC236}">
              <a16:creationId xmlns:a16="http://schemas.microsoft.com/office/drawing/2014/main" id="{00000000-0008-0000-0100-000061020000}"/>
            </a:ext>
          </a:extLst>
        </xdr:cNvPr>
        <xdr:cNvSpPr/>
      </xdr:nvSpPr>
      <xdr:spPr>
        <a:xfrm>
          <a:off x="1877760" y="8973921"/>
          <a:ext cx="434067" cy="458828"/>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29</xdr:col>
      <xdr:colOff>144939</xdr:colOff>
      <xdr:row>53</xdr:row>
      <xdr:rowOff>166252</xdr:rowOff>
    </xdr:from>
    <xdr:to>
      <xdr:col>32</xdr:col>
      <xdr:colOff>10655</xdr:colOff>
      <xdr:row>56</xdr:row>
      <xdr:rowOff>69269</xdr:rowOff>
    </xdr:to>
    <xdr:sp macro="" textlink="">
      <xdr:nvSpPr>
        <xdr:cNvPr id="610" name="Oval 609">
          <a:extLst>
            <a:ext uri="{FF2B5EF4-FFF2-40B4-BE49-F238E27FC236}">
              <a16:creationId xmlns:a16="http://schemas.microsoft.com/office/drawing/2014/main" id="{00000000-0008-0000-0100-000062020000}"/>
            </a:ext>
          </a:extLst>
        </xdr:cNvPr>
        <xdr:cNvSpPr/>
      </xdr:nvSpPr>
      <xdr:spPr>
        <a:xfrm>
          <a:off x="2117174" y="9373005"/>
          <a:ext cx="430493" cy="458829"/>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29</xdr:col>
      <xdr:colOff>169451</xdr:colOff>
      <xdr:row>49</xdr:row>
      <xdr:rowOff>73533</xdr:rowOff>
    </xdr:from>
    <xdr:to>
      <xdr:col>32</xdr:col>
      <xdr:colOff>35167</xdr:colOff>
      <xdr:row>51</xdr:row>
      <xdr:rowOff>157726</xdr:rowOff>
    </xdr:to>
    <xdr:sp macro="" textlink="">
      <xdr:nvSpPr>
        <xdr:cNvPr id="611" name="Oval 610">
          <a:extLst>
            <a:ext uri="{FF2B5EF4-FFF2-40B4-BE49-F238E27FC236}">
              <a16:creationId xmlns:a16="http://schemas.microsoft.com/office/drawing/2014/main" id="{00000000-0008-0000-0100-000063020000}"/>
            </a:ext>
          </a:extLst>
        </xdr:cNvPr>
        <xdr:cNvSpPr/>
      </xdr:nvSpPr>
      <xdr:spPr>
        <a:xfrm>
          <a:off x="2141686" y="8563109"/>
          <a:ext cx="430493" cy="442782"/>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36</xdr:col>
      <xdr:colOff>2132</xdr:colOff>
      <xdr:row>51</xdr:row>
      <xdr:rowOff>87391</xdr:rowOff>
    </xdr:from>
    <xdr:to>
      <xdr:col>38</xdr:col>
      <xdr:colOff>59680</xdr:colOff>
      <xdr:row>53</xdr:row>
      <xdr:rowOff>171583</xdr:rowOff>
    </xdr:to>
    <xdr:sp macro="" textlink="">
      <xdr:nvSpPr>
        <xdr:cNvPr id="612" name="Oval 611">
          <a:extLst>
            <a:ext uri="{FF2B5EF4-FFF2-40B4-BE49-F238E27FC236}">
              <a16:creationId xmlns:a16="http://schemas.microsoft.com/office/drawing/2014/main" id="{00000000-0008-0000-0100-000064020000}"/>
            </a:ext>
          </a:extLst>
        </xdr:cNvPr>
        <xdr:cNvSpPr/>
      </xdr:nvSpPr>
      <xdr:spPr>
        <a:xfrm>
          <a:off x="3292179" y="8935556"/>
          <a:ext cx="434066" cy="442780"/>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38</xdr:col>
      <xdr:colOff>63943</xdr:colOff>
      <xdr:row>51</xdr:row>
      <xdr:rowOff>149202</xdr:rowOff>
    </xdr:from>
    <xdr:to>
      <xdr:col>40</xdr:col>
      <xdr:colOff>121492</xdr:colOff>
      <xdr:row>54</xdr:row>
      <xdr:rowOff>52219</xdr:rowOff>
    </xdr:to>
    <xdr:sp macro="" textlink="">
      <xdr:nvSpPr>
        <xdr:cNvPr id="613" name="Oval 612">
          <a:extLst>
            <a:ext uri="{FF2B5EF4-FFF2-40B4-BE49-F238E27FC236}">
              <a16:creationId xmlns:a16="http://schemas.microsoft.com/office/drawing/2014/main" id="{00000000-0008-0000-0100-000065020000}"/>
            </a:ext>
          </a:extLst>
        </xdr:cNvPr>
        <xdr:cNvSpPr/>
      </xdr:nvSpPr>
      <xdr:spPr>
        <a:xfrm>
          <a:off x="3730508" y="8997367"/>
          <a:ext cx="434066" cy="458828"/>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39</xdr:col>
      <xdr:colOff>93785</xdr:colOff>
      <xdr:row>49</xdr:row>
      <xdr:rowOff>120426</xdr:rowOff>
    </xdr:from>
    <xdr:to>
      <xdr:col>41</xdr:col>
      <xdr:colOff>151334</xdr:colOff>
      <xdr:row>52</xdr:row>
      <xdr:rowOff>23444</xdr:rowOff>
    </xdr:to>
    <xdr:sp macro="" textlink="">
      <xdr:nvSpPr>
        <xdr:cNvPr id="614" name="Oval 613">
          <a:extLst>
            <a:ext uri="{FF2B5EF4-FFF2-40B4-BE49-F238E27FC236}">
              <a16:creationId xmlns:a16="http://schemas.microsoft.com/office/drawing/2014/main" id="{00000000-0008-0000-0100-000066020000}"/>
            </a:ext>
          </a:extLst>
        </xdr:cNvPr>
        <xdr:cNvSpPr/>
      </xdr:nvSpPr>
      <xdr:spPr>
        <a:xfrm>
          <a:off x="3948609" y="8610002"/>
          <a:ext cx="434066" cy="440901"/>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25</xdr:col>
      <xdr:colOff>17052</xdr:colOff>
      <xdr:row>53</xdr:row>
      <xdr:rowOff>155597</xdr:rowOff>
    </xdr:from>
    <xdr:to>
      <xdr:col>27</xdr:col>
      <xdr:colOff>74601</xdr:colOff>
      <xdr:row>56</xdr:row>
      <xdr:rowOff>58614</xdr:rowOff>
    </xdr:to>
    <xdr:sp macro="" textlink="">
      <xdr:nvSpPr>
        <xdr:cNvPr id="615" name="Oval 614">
          <a:extLst>
            <a:ext uri="{FF2B5EF4-FFF2-40B4-BE49-F238E27FC236}">
              <a16:creationId xmlns:a16="http://schemas.microsoft.com/office/drawing/2014/main" id="{00000000-0008-0000-0100-000067020000}"/>
            </a:ext>
          </a:extLst>
        </xdr:cNvPr>
        <xdr:cNvSpPr/>
      </xdr:nvSpPr>
      <xdr:spPr>
        <a:xfrm>
          <a:off x="1236252" y="9362350"/>
          <a:ext cx="434067" cy="458829"/>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27</xdr:col>
      <xdr:colOff>78864</xdr:colOff>
      <xdr:row>53</xdr:row>
      <xdr:rowOff>164121</xdr:rowOff>
    </xdr:from>
    <xdr:to>
      <xdr:col>29</xdr:col>
      <xdr:colOff>136413</xdr:colOff>
      <xdr:row>56</xdr:row>
      <xdr:rowOff>67138</xdr:rowOff>
    </xdr:to>
    <xdr:sp macro="" textlink="">
      <xdr:nvSpPr>
        <xdr:cNvPr id="616" name="Oval 615">
          <a:extLst>
            <a:ext uri="{FF2B5EF4-FFF2-40B4-BE49-F238E27FC236}">
              <a16:creationId xmlns:a16="http://schemas.microsoft.com/office/drawing/2014/main" id="{00000000-0008-0000-0100-000068020000}"/>
            </a:ext>
          </a:extLst>
        </xdr:cNvPr>
        <xdr:cNvSpPr/>
      </xdr:nvSpPr>
      <xdr:spPr>
        <a:xfrm>
          <a:off x="1674582" y="9370874"/>
          <a:ext cx="434066" cy="458829"/>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32</xdr:col>
      <xdr:colOff>12788</xdr:colOff>
      <xdr:row>54</xdr:row>
      <xdr:rowOff>18118</xdr:rowOff>
    </xdr:from>
    <xdr:to>
      <xdr:col>34</xdr:col>
      <xdr:colOff>70337</xdr:colOff>
      <xdr:row>56</xdr:row>
      <xdr:rowOff>102310</xdr:rowOff>
    </xdr:to>
    <xdr:sp macro="" textlink="">
      <xdr:nvSpPr>
        <xdr:cNvPr id="617" name="Oval 616">
          <a:extLst>
            <a:ext uri="{FF2B5EF4-FFF2-40B4-BE49-F238E27FC236}">
              <a16:creationId xmlns:a16="http://schemas.microsoft.com/office/drawing/2014/main" id="{00000000-0008-0000-0100-000069020000}"/>
            </a:ext>
          </a:extLst>
        </xdr:cNvPr>
        <xdr:cNvSpPr/>
      </xdr:nvSpPr>
      <xdr:spPr>
        <a:xfrm>
          <a:off x="2549800" y="9422094"/>
          <a:ext cx="434066" cy="442781"/>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30</xdr:col>
      <xdr:colOff>181175</xdr:colOff>
      <xdr:row>51</xdr:row>
      <xdr:rowOff>122560</xdr:rowOff>
    </xdr:from>
    <xdr:to>
      <xdr:col>33</xdr:col>
      <xdr:colOff>46891</xdr:colOff>
      <xdr:row>54</xdr:row>
      <xdr:rowOff>25577</xdr:rowOff>
    </xdr:to>
    <xdr:sp macro="" textlink="">
      <xdr:nvSpPr>
        <xdr:cNvPr id="618" name="Oval 617">
          <a:extLst>
            <a:ext uri="{FF2B5EF4-FFF2-40B4-BE49-F238E27FC236}">
              <a16:creationId xmlns:a16="http://schemas.microsoft.com/office/drawing/2014/main" id="{00000000-0008-0000-0100-00006A020000}"/>
            </a:ext>
          </a:extLst>
        </xdr:cNvPr>
        <xdr:cNvSpPr/>
      </xdr:nvSpPr>
      <xdr:spPr>
        <a:xfrm>
          <a:off x="2341669" y="8970725"/>
          <a:ext cx="430493" cy="458828"/>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34</xdr:col>
      <xdr:colOff>93785</xdr:colOff>
      <xdr:row>53</xdr:row>
      <xdr:rowOff>157727</xdr:rowOff>
    </xdr:from>
    <xdr:to>
      <xdr:col>36</xdr:col>
      <xdr:colOff>151334</xdr:colOff>
      <xdr:row>56</xdr:row>
      <xdr:rowOff>60744</xdr:rowOff>
    </xdr:to>
    <xdr:sp macro="" textlink="">
      <xdr:nvSpPr>
        <xdr:cNvPr id="619" name="Oval 618">
          <a:extLst>
            <a:ext uri="{FF2B5EF4-FFF2-40B4-BE49-F238E27FC236}">
              <a16:creationId xmlns:a16="http://schemas.microsoft.com/office/drawing/2014/main" id="{00000000-0008-0000-0100-00006B020000}"/>
            </a:ext>
          </a:extLst>
        </xdr:cNvPr>
        <xdr:cNvSpPr/>
      </xdr:nvSpPr>
      <xdr:spPr>
        <a:xfrm>
          <a:off x="3007314" y="9364480"/>
          <a:ext cx="434067" cy="458829"/>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40</xdr:col>
      <xdr:colOff>123626</xdr:colOff>
      <xdr:row>51</xdr:row>
      <xdr:rowOff>144940</xdr:rowOff>
    </xdr:from>
    <xdr:to>
      <xdr:col>42</xdr:col>
      <xdr:colOff>181175</xdr:colOff>
      <xdr:row>54</xdr:row>
      <xdr:rowOff>47957</xdr:rowOff>
    </xdr:to>
    <xdr:sp macro="" textlink="">
      <xdr:nvSpPr>
        <xdr:cNvPr id="620" name="Oval 619">
          <a:extLst>
            <a:ext uri="{FF2B5EF4-FFF2-40B4-BE49-F238E27FC236}">
              <a16:creationId xmlns:a16="http://schemas.microsoft.com/office/drawing/2014/main" id="{00000000-0008-0000-0100-00006C020000}"/>
            </a:ext>
          </a:extLst>
        </xdr:cNvPr>
        <xdr:cNvSpPr/>
      </xdr:nvSpPr>
      <xdr:spPr>
        <a:xfrm>
          <a:off x="4166708" y="8993105"/>
          <a:ext cx="434067" cy="458828"/>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35</xdr:col>
      <xdr:colOff>174780</xdr:colOff>
      <xdr:row>56</xdr:row>
      <xdr:rowOff>4264</xdr:rowOff>
    </xdr:from>
    <xdr:to>
      <xdr:col>38</xdr:col>
      <xdr:colOff>40496</xdr:colOff>
      <xdr:row>58</xdr:row>
      <xdr:rowOff>88457</xdr:rowOff>
    </xdr:to>
    <xdr:sp macro="" textlink="">
      <xdr:nvSpPr>
        <xdr:cNvPr id="621" name="Oval 620">
          <a:extLst>
            <a:ext uri="{FF2B5EF4-FFF2-40B4-BE49-F238E27FC236}">
              <a16:creationId xmlns:a16="http://schemas.microsoft.com/office/drawing/2014/main" id="{00000000-0008-0000-0100-00006D020000}"/>
            </a:ext>
          </a:extLst>
        </xdr:cNvPr>
        <xdr:cNvSpPr/>
      </xdr:nvSpPr>
      <xdr:spPr>
        <a:xfrm>
          <a:off x="3276568" y="9766829"/>
          <a:ext cx="430493" cy="442781"/>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28</xdr:col>
      <xdr:colOff>143875</xdr:colOff>
      <xdr:row>56</xdr:row>
      <xdr:rowOff>26642</xdr:rowOff>
    </xdr:from>
    <xdr:to>
      <xdr:col>31</xdr:col>
      <xdr:colOff>9591</xdr:colOff>
      <xdr:row>58</xdr:row>
      <xdr:rowOff>110835</xdr:rowOff>
    </xdr:to>
    <xdr:sp macro="" textlink="">
      <xdr:nvSpPr>
        <xdr:cNvPr id="623" name="Oval 622">
          <a:extLst>
            <a:ext uri="{FF2B5EF4-FFF2-40B4-BE49-F238E27FC236}">
              <a16:creationId xmlns:a16="http://schemas.microsoft.com/office/drawing/2014/main" id="{00000000-0008-0000-0100-00006F020000}"/>
            </a:ext>
          </a:extLst>
        </xdr:cNvPr>
        <xdr:cNvSpPr/>
      </xdr:nvSpPr>
      <xdr:spPr>
        <a:xfrm>
          <a:off x="1927851" y="9789207"/>
          <a:ext cx="430493" cy="442781"/>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32</xdr:col>
      <xdr:colOff>67142</xdr:colOff>
      <xdr:row>58</xdr:row>
      <xdr:rowOff>72470</xdr:rowOff>
    </xdr:from>
    <xdr:to>
      <xdr:col>34</xdr:col>
      <xdr:colOff>124691</xdr:colOff>
      <xdr:row>60</xdr:row>
      <xdr:rowOff>156662</xdr:rowOff>
    </xdr:to>
    <xdr:sp macro="" textlink="">
      <xdr:nvSpPr>
        <xdr:cNvPr id="624" name="Oval 623">
          <a:extLst>
            <a:ext uri="{FF2B5EF4-FFF2-40B4-BE49-F238E27FC236}">
              <a16:creationId xmlns:a16="http://schemas.microsoft.com/office/drawing/2014/main" id="{00000000-0008-0000-0100-000070020000}"/>
            </a:ext>
          </a:extLst>
        </xdr:cNvPr>
        <xdr:cNvSpPr/>
      </xdr:nvSpPr>
      <xdr:spPr>
        <a:xfrm>
          <a:off x="2604154" y="10193623"/>
          <a:ext cx="434066" cy="442780"/>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33</xdr:col>
      <xdr:colOff>70339</xdr:colOff>
      <xdr:row>56</xdr:row>
      <xdr:rowOff>22378</xdr:rowOff>
    </xdr:from>
    <xdr:to>
      <xdr:col>35</xdr:col>
      <xdr:colOff>127888</xdr:colOff>
      <xdr:row>58</xdr:row>
      <xdr:rowOff>106571</xdr:rowOff>
    </xdr:to>
    <xdr:sp macro="" textlink="">
      <xdr:nvSpPr>
        <xdr:cNvPr id="625" name="Oval 624">
          <a:extLst>
            <a:ext uri="{FF2B5EF4-FFF2-40B4-BE49-F238E27FC236}">
              <a16:creationId xmlns:a16="http://schemas.microsoft.com/office/drawing/2014/main" id="{00000000-0008-0000-0100-000071020000}"/>
            </a:ext>
          </a:extLst>
        </xdr:cNvPr>
        <xdr:cNvSpPr/>
      </xdr:nvSpPr>
      <xdr:spPr>
        <a:xfrm>
          <a:off x="2795610" y="9784943"/>
          <a:ext cx="434066" cy="442781"/>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36</xdr:col>
      <xdr:colOff>164124</xdr:colOff>
      <xdr:row>53</xdr:row>
      <xdr:rowOff>132149</xdr:rowOff>
    </xdr:from>
    <xdr:to>
      <xdr:col>39</xdr:col>
      <xdr:colOff>29840</xdr:colOff>
      <xdr:row>56</xdr:row>
      <xdr:rowOff>35166</xdr:rowOff>
    </xdr:to>
    <xdr:sp macro="" textlink="">
      <xdr:nvSpPr>
        <xdr:cNvPr id="626" name="Oval 625">
          <a:extLst>
            <a:ext uri="{FF2B5EF4-FFF2-40B4-BE49-F238E27FC236}">
              <a16:creationId xmlns:a16="http://schemas.microsoft.com/office/drawing/2014/main" id="{00000000-0008-0000-0100-000072020000}"/>
            </a:ext>
          </a:extLst>
        </xdr:cNvPr>
        <xdr:cNvSpPr/>
      </xdr:nvSpPr>
      <xdr:spPr>
        <a:xfrm>
          <a:off x="3454171" y="9338902"/>
          <a:ext cx="430493" cy="458829"/>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24</xdr:col>
      <xdr:colOff>603205</xdr:colOff>
      <xdr:row>58</xdr:row>
      <xdr:rowOff>54353</xdr:rowOff>
    </xdr:from>
    <xdr:to>
      <xdr:col>27</xdr:col>
      <xdr:colOff>53285</xdr:colOff>
      <xdr:row>60</xdr:row>
      <xdr:rowOff>138545</xdr:rowOff>
    </xdr:to>
    <xdr:sp macro="" textlink="">
      <xdr:nvSpPr>
        <xdr:cNvPr id="627" name="Oval 626">
          <a:extLst>
            <a:ext uri="{FF2B5EF4-FFF2-40B4-BE49-F238E27FC236}">
              <a16:creationId xmlns:a16="http://schemas.microsoft.com/office/drawing/2014/main" id="{00000000-0008-0000-0100-000073020000}"/>
            </a:ext>
          </a:extLst>
        </xdr:cNvPr>
        <xdr:cNvSpPr/>
      </xdr:nvSpPr>
      <xdr:spPr>
        <a:xfrm>
          <a:off x="1212805" y="10175506"/>
          <a:ext cx="436198" cy="442780"/>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27</xdr:col>
      <xdr:colOff>75667</xdr:colOff>
      <xdr:row>58</xdr:row>
      <xdr:rowOff>33036</xdr:rowOff>
    </xdr:from>
    <xdr:to>
      <xdr:col>29</xdr:col>
      <xdr:colOff>133216</xdr:colOff>
      <xdr:row>60</xdr:row>
      <xdr:rowOff>117228</xdr:rowOff>
    </xdr:to>
    <xdr:sp macro="" textlink="">
      <xdr:nvSpPr>
        <xdr:cNvPr id="628" name="Oval 627">
          <a:extLst>
            <a:ext uri="{FF2B5EF4-FFF2-40B4-BE49-F238E27FC236}">
              <a16:creationId xmlns:a16="http://schemas.microsoft.com/office/drawing/2014/main" id="{00000000-0008-0000-0100-000074020000}"/>
            </a:ext>
          </a:extLst>
        </xdr:cNvPr>
        <xdr:cNvSpPr/>
      </xdr:nvSpPr>
      <xdr:spPr>
        <a:xfrm>
          <a:off x="1671385" y="10154189"/>
          <a:ext cx="434066" cy="442780"/>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38</xdr:col>
      <xdr:colOff>30908</xdr:colOff>
      <xdr:row>60</xdr:row>
      <xdr:rowOff>105505</xdr:rowOff>
    </xdr:from>
    <xdr:to>
      <xdr:col>40</xdr:col>
      <xdr:colOff>88457</xdr:colOff>
      <xdr:row>62</xdr:row>
      <xdr:rowOff>189697</xdr:rowOff>
    </xdr:to>
    <xdr:sp macro="" textlink="">
      <xdr:nvSpPr>
        <xdr:cNvPr id="629" name="Oval 628">
          <a:extLst>
            <a:ext uri="{FF2B5EF4-FFF2-40B4-BE49-F238E27FC236}">
              <a16:creationId xmlns:a16="http://schemas.microsoft.com/office/drawing/2014/main" id="{00000000-0008-0000-0100-000075020000}"/>
            </a:ext>
          </a:extLst>
        </xdr:cNvPr>
        <xdr:cNvSpPr/>
      </xdr:nvSpPr>
      <xdr:spPr>
        <a:xfrm>
          <a:off x="3697473" y="10585246"/>
          <a:ext cx="434066" cy="442780"/>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31</xdr:col>
      <xdr:colOff>7460</xdr:colOff>
      <xdr:row>56</xdr:row>
      <xdr:rowOff>44759</xdr:rowOff>
    </xdr:from>
    <xdr:to>
      <xdr:col>33</xdr:col>
      <xdr:colOff>65009</xdr:colOff>
      <xdr:row>58</xdr:row>
      <xdr:rowOff>128952</xdr:rowOff>
    </xdr:to>
    <xdr:sp macro="" textlink="">
      <xdr:nvSpPr>
        <xdr:cNvPr id="630" name="Oval 629">
          <a:extLst>
            <a:ext uri="{FF2B5EF4-FFF2-40B4-BE49-F238E27FC236}">
              <a16:creationId xmlns:a16="http://schemas.microsoft.com/office/drawing/2014/main" id="{00000000-0008-0000-0100-000076020000}"/>
            </a:ext>
          </a:extLst>
        </xdr:cNvPr>
        <xdr:cNvSpPr/>
      </xdr:nvSpPr>
      <xdr:spPr>
        <a:xfrm>
          <a:off x="2356213" y="9807324"/>
          <a:ext cx="434067" cy="442781"/>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34</xdr:col>
      <xdr:colOff>143874</xdr:colOff>
      <xdr:row>58</xdr:row>
      <xdr:rowOff>15983</xdr:rowOff>
    </xdr:from>
    <xdr:to>
      <xdr:col>37</xdr:col>
      <xdr:colOff>9590</xdr:colOff>
      <xdr:row>60</xdr:row>
      <xdr:rowOff>100175</xdr:rowOff>
    </xdr:to>
    <xdr:sp macro="" textlink="">
      <xdr:nvSpPr>
        <xdr:cNvPr id="631" name="Oval 630">
          <a:extLst>
            <a:ext uri="{FF2B5EF4-FFF2-40B4-BE49-F238E27FC236}">
              <a16:creationId xmlns:a16="http://schemas.microsoft.com/office/drawing/2014/main" id="{00000000-0008-0000-0100-000077020000}"/>
            </a:ext>
          </a:extLst>
        </xdr:cNvPr>
        <xdr:cNvSpPr/>
      </xdr:nvSpPr>
      <xdr:spPr>
        <a:xfrm>
          <a:off x="3057403" y="10137136"/>
          <a:ext cx="430493" cy="442780"/>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38</xdr:col>
      <xdr:colOff>45826</xdr:colOff>
      <xdr:row>56</xdr:row>
      <xdr:rowOff>29839</xdr:rowOff>
    </xdr:from>
    <xdr:to>
      <xdr:col>40</xdr:col>
      <xdr:colOff>103375</xdr:colOff>
      <xdr:row>58</xdr:row>
      <xdr:rowOff>114032</xdr:rowOff>
    </xdr:to>
    <xdr:sp macro="" textlink="">
      <xdr:nvSpPr>
        <xdr:cNvPr id="632" name="Oval 631">
          <a:extLst>
            <a:ext uri="{FF2B5EF4-FFF2-40B4-BE49-F238E27FC236}">
              <a16:creationId xmlns:a16="http://schemas.microsoft.com/office/drawing/2014/main" id="{00000000-0008-0000-0100-000078020000}"/>
            </a:ext>
          </a:extLst>
        </xdr:cNvPr>
        <xdr:cNvSpPr/>
      </xdr:nvSpPr>
      <xdr:spPr>
        <a:xfrm>
          <a:off x="3712391" y="9792404"/>
          <a:ext cx="434066" cy="442781"/>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39</xdr:col>
      <xdr:colOff>80996</xdr:colOff>
      <xdr:row>54</xdr:row>
      <xdr:rowOff>1064</xdr:rowOff>
    </xdr:from>
    <xdr:to>
      <xdr:col>41</xdr:col>
      <xdr:colOff>138545</xdr:colOff>
      <xdr:row>56</xdr:row>
      <xdr:rowOff>85256</xdr:rowOff>
    </xdr:to>
    <xdr:sp macro="" textlink="">
      <xdr:nvSpPr>
        <xdr:cNvPr id="633" name="Oval 632">
          <a:extLst>
            <a:ext uri="{FF2B5EF4-FFF2-40B4-BE49-F238E27FC236}">
              <a16:creationId xmlns:a16="http://schemas.microsoft.com/office/drawing/2014/main" id="{00000000-0008-0000-0100-000079020000}"/>
            </a:ext>
          </a:extLst>
        </xdr:cNvPr>
        <xdr:cNvSpPr/>
      </xdr:nvSpPr>
      <xdr:spPr>
        <a:xfrm>
          <a:off x="3935820" y="9405040"/>
          <a:ext cx="434066" cy="442781"/>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26</xdr:col>
      <xdr:colOff>30906</xdr:colOff>
      <xdr:row>60</xdr:row>
      <xdr:rowOff>78861</xdr:rowOff>
    </xdr:from>
    <xdr:to>
      <xdr:col>28</xdr:col>
      <xdr:colOff>88455</xdr:colOff>
      <xdr:row>62</xdr:row>
      <xdr:rowOff>163053</xdr:rowOff>
    </xdr:to>
    <xdr:sp macro="" textlink="">
      <xdr:nvSpPr>
        <xdr:cNvPr id="634" name="Oval 633">
          <a:extLst>
            <a:ext uri="{FF2B5EF4-FFF2-40B4-BE49-F238E27FC236}">
              <a16:creationId xmlns:a16="http://schemas.microsoft.com/office/drawing/2014/main" id="{00000000-0008-0000-0100-00007A020000}"/>
            </a:ext>
          </a:extLst>
        </xdr:cNvPr>
        <xdr:cNvSpPr/>
      </xdr:nvSpPr>
      <xdr:spPr>
        <a:xfrm>
          <a:off x="1438365" y="10558602"/>
          <a:ext cx="434066" cy="442780"/>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31</xdr:col>
      <xdr:colOff>12788</xdr:colOff>
      <xdr:row>60</xdr:row>
      <xdr:rowOff>98043</xdr:rowOff>
    </xdr:from>
    <xdr:to>
      <xdr:col>33</xdr:col>
      <xdr:colOff>70337</xdr:colOff>
      <xdr:row>62</xdr:row>
      <xdr:rowOff>182235</xdr:rowOff>
    </xdr:to>
    <xdr:sp macro="" textlink="">
      <xdr:nvSpPr>
        <xdr:cNvPr id="635" name="Oval 634">
          <a:extLst>
            <a:ext uri="{FF2B5EF4-FFF2-40B4-BE49-F238E27FC236}">
              <a16:creationId xmlns:a16="http://schemas.microsoft.com/office/drawing/2014/main" id="{00000000-0008-0000-0100-00007B020000}"/>
            </a:ext>
          </a:extLst>
        </xdr:cNvPr>
        <xdr:cNvSpPr/>
      </xdr:nvSpPr>
      <xdr:spPr>
        <a:xfrm>
          <a:off x="2361541" y="10577784"/>
          <a:ext cx="434067" cy="442780"/>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35</xdr:col>
      <xdr:colOff>138547</xdr:colOff>
      <xdr:row>60</xdr:row>
      <xdr:rowOff>106572</xdr:rowOff>
    </xdr:from>
    <xdr:to>
      <xdr:col>38</xdr:col>
      <xdr:colOff>4263</xdr:colOff>
      <xdr:row>62</xdr:row>
      <xdr:rowOff>190764</xdr:rowOff>
    </xdr:to>
    <xdr:sp macro="" textlink="">
      <xdr:nvSpPr>
        <xdr:cNvPr id="636" name="Oval 635">
          <a:extLst>
            <a:ext uri="{FF2B5EF4-FFF2-40B4-BE49-F238E27FC236}">
              <a16:creationId xmlns:a16="http://schemas.microsoft.com/office/drawing/2014/main" id="{00000000-0008-0000-0100-00007C020000}"/>
            </a:ext>
          </a:extLst>
        </xdr:cNvPr>
        <xdr:cNvSpPr/>
      </xdr:nvSpPr>
      <xdr:spPr>
        <a:xfrm>
          <a:off x="3240335" y="10586313"/>
          <a:ext cx="430493" cy="442780"/>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29</xdr:col>
      <xdr:colOff>157729</xdr:colOff>
      <xdr:row>58</xdr:row>
      <xdr:rowOff>67140</xdr:rowOff>
    </xdr:from>
    <xdr:to>
      <xdr:col>32</xdr:col>
      <xdr:colOff>23445</xdr:colOff>
      <xdr:row>60</xdr:row>
      <xdr:rowOff>151332</xdr:rowOff>
    </xdr:to>
    <xdr:sp macro="" textlink="">
      <xdr:nvSpPr>
        <xdr:cNvPr id="637" name="Oval 636">
          <a:extLst>
            <a:ext uri="{FF2B5EF4-FFF2-40B4-BE49-F238E27FC236}">
              <a16:creationId xmlns:a16="http://schemas.microsoft.com/office/drawing/2014/main" id="{00000000-0008-0000-0100-00007D020000}"/>
            </a:ext>
          </a:extLst>
        </xdr:cNvPr>
        <xdr:cNvSpPr/>
      </xdr:nvSpPr>
      <xdr:spPr>
        <a:xfrm>
          <a:off x="2129964" y="10188293"/>
          <a:ext cx="430493" cy="442780"/>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39</xdr:col>
      <xdr:colOff>75667</xdr:colOff>
      <xdr:row>58</xdr:row>
      <xdr:rowOff>70338</xdr:rowOff>
    </xdr:from>
    <xdr:to>
      <xdr:col>41</xdr:col>
      <xdr:colOff>133216</xdr:colOff>
      <xdr:row>60</xdr:row>
      <xdr:rowOff>154530</xdr:rowOff>
    </xdr:to>
    <xdr:sp macro="" textlink="">
      <xdr:nvSpPr>
        <xdr:cNvPr id="638" name="Oval 637">
          <a:extLst>
            <a:ext uri="{FF2B5EF4-FFF2-40B4-BE49-F238E27FC236}">
              <a16:creationId xmlns:a16="http://schemas.microsoft.com/office/drawing/2014/main" id="{00000000-0008-0000-0100-00007E020000}"/>
            </a:ext>
          </a:extLst>
        </xdr:cNvPr>
        <xdr:cNvSpPr/>
      </xdr:nvSpPr>
      <xdr:spPr>
        <a:xfrm>
          <a:off x="3930491" y="10191491"/>
          <a:ext cx="434066" cy="442780"/>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40</xdr:col>
      <xdr:colOff>132151</xdr:colOff>
      <xdr:row>60</xdr:row>
      <xdr:rowOff>110835</xdr:rowOff>
    </xdr:from>
    <xdr:to>
      <xdr:col>42</xdr:col>
      <xdr:colOff>189700</xdr:colOff>
      <xdr:row>63</xdr:row>
      <xdr:rowOff>3195</xdr:rowOff>
    </xdr:to>
    <xdr:sp macro="" textlink="">
      <xdr:nvSpPr>
        <xdr:cNvPr id="639" name="Oval 638">
          <a:extLst>
            <a:ext uri="{FF2B5EF4-FFF2-40B4-BE49-F238E27FC236}">
              <a16:creationId xmlns:a16="http://schemas.microsoft.com/office/drawing/2014/main" id="{00000000-0008-0000-0100-00007F020000}"/>
            </a:ext>
          </a:extLst>
        </xdr:cNvPr>
        <xdr:cNvSpPr/>
      </xdr:nvSpPr>
      <xdr:spPr>
        <a:xfrm>
          <a:off x="4175233" y="10590576"/>
          <a:ext cx="434067" cy="43920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40</xdr:col>
      <xdr:colOff>114035</xdr:colOff>
      <xdr:row>56</xdr:row>
      <xdr:rowOff>34102</xdr:rowOff>
    </xdr:from>
    <xdr:to>
      <xdr:col>42</xdr:col>
      <xdr:colOff>171584</xdr:colOff>
      <xdr:row>58</xdr:row>
      <xdr:rowOff>118295</xdr:rowOff>
    </xdr:to>
    <xdr:sp macro="" textlink="">
      <xdr:nvSpPr>
        <xdr:cNvPr id="640" name="Oval 639">
          <a:extLst>
            <a:ext uri="{FF2B5EF4-FFF2-40B4-BE49-F238E27FC236}">
              <a16:creationId xmlns:a16="http://schemas.microsoft.com/office/drawing/2014/main" id="{00000000-0008-0000-0100-000080020000}"/>
            </a:ext>
          </a:extLst>
        </xdr:cNvPr>
        <xdr:cNvSpPr/>
      </xdr:nvSpPr>
      <xdr:spPr>
        <a:xfrm>
          <a:off x="4157117" y="9796667"/>
          <a:ext cx="434067" cy="442781"/>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33</xdr:col>
      <xdr:colOff>58615</xdr:colOff>
      <xdr:row>60</xdr:row>
      <xdr:rowOff>117230</xdr:rowOff>
    </xdr:from>
    <xdr:to>
      <xdr:col>35</xdr:col>
      <xdr:colOff>116164</xdr:colOff>
      <xdr:row>63</xdr:row>
      <xdr:rowOff>9590</xdr:rowOff>
    </xdr:to>
    <xdr:sp macro="" textlink="">
      <xdr:nvSpPr>
        <xdr:cNvPr id="641" name="Oval 640">
          <a:extLst>
            <a:ext uri="{FF2B5EF4-FFF2-40B4-BE49-F238E27FC236}">
              <a16:creationId xmlns:a16="http://schemas.microsoft.com/office/drawing/2014/main" id="{00000000-0008-0000-0100-000081020000}"/>
            </a:ext>
          </a:extLst>
        </xdr:cNvPr>
        <xdr:cNvSpPr/>
      </xdr:nvSpPr>
      <xdr:spPr>
        <a:xfrm>
          <a:off x="2783886" y="10596971"/>
          <a:ext cx="434066" cy="439207"/>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twoCellAnchor>
    <xdr:from>
      <xdr:col>28</xdr:col>
      <xdr:colOff>109770</xdr:colOff>
      <xdr:row>60</xdr:row>
      <xdr:rowOff>99112</xdr:rowOff>
    </xdr:from>
    <xdr:to>
      <xdr:col>30</xdr:col>
      <xdr:colOff>167319</xdr:colOff>
      <xdr:row>62</xdr:row>
      <xdr:rowOff>183304</xdr:rowOff>
    </xdr:to>
    <xdr:sp macro="" textlink="">
      <xdr:nvSpPr>
        <xdr:cNvPr id="642" name="Oval 641">
          <a:extLst>
            <a:ext uri="{FF2B5EF4-FFF2-40B4-BE49-F238E27FC236}">
              <a16:creationId xmlns:a16="http://schemas.microsoft.com/office/drawing/2014/main" id="{00000000-0008-0000-0100-000082020000}"/>
            </a:ext>
          </a:extLst>
        </xdr:cNvPr>
        <xdr:cNvSpPr/>
      </xdr:nvSpPr>
      <xdr:spPr>
        <a:xfrm>
          <a:off x="1893746" y="10578853"/>
          <a:ext cx="434067" cy="442780"/>
        </a:xfrm>
        <a:prstGeom prst="ellipse">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n-US" sz="1100"/>
        </a:p>
      </xdr:txBody>
    </xdr:sp>
    <xdr:clientData/>
  </xdr:twoCellAnchor>
  <xdr:oneCellAnchor>
    <xdr:from>
      <xdr:col>16</xdr:col>
      <xdr:colOff>134815</xdr:colOff>
      <xdr:row>7</xdr:row>
      <xdr:rowOff>171201</xdr:rowOff>
    </xdr:from>
    <xdr:ext cx="393561" cy="370744"/>
    <xdr:pic>
      <xdr:nvPicPr>
        <xdr:cNvPr id="703" name="Picture 702">
          <a:extLst>
            <a:ext uri="{FF2B5EF4-FFF2-40B4-BE49-F238E27FC236}">
              <a16:creationId xmlns:a16="http://schemas.microsoft.com/office/drawing/2014/main" id="{00000000-0008-0000-0100-0000BF020000}"/>
            </a:ext>
          </a:extLst>
        </xdr:cNvPr>
        <xdr:cNvPicPr>
          <a:picLocks noChangeAspect="1"/>
        </xdr:cNvPicPr>
      </xdr:nvPicPr>
      <xdr:blipFill>
        <a:blip xmlns:r="http://schemas.openxmlformats.org/officeDocument/2006/relationships" r:embed="rId1"/>
        <a:stretch>
          <a:fillRect/>
        </a:stretch>
      </xdr:blipFill>
      <xdr:spPr>
        <a:xfrm>
          <a:off x="4510872" y="1477487"/>
          <a:ext cx="393561" cy="370744"/>
        </a:xfrm>
        <a:prstGeom prst="rect">
          <a:avLst/>
        </a:prstGeom>
      </xdr:spPr>
    </xdr:pic>
    <xdr:clientData/>
  </xdr:oneCellAnchor>
  <xdr:oneCellAnchor>
    <xdr:from>
      <xdr:col>18</xdr:col>
      <xdr:colOff>185056</xdr:colOff>
      <xdr:row>10</xdr:row>
      <xdr:rowOff>51459</xdr:rowOff>
    </xdr:from>
    <xdr:ext cx="393561" cy="370744"/>
    <xdr:pic>
      <xdr:nvPicPr>
        <xdr:cNvPr id="712" name="Picture 711">
          <a:extLst>
            <a:ext uri="{FF2B5EF4-FFF2-40B4-BE49-F238E27FC236}">
              <a16:creationId xmlns:a16="http://schemas.microsoft.com/office/drawing/2014/main" id="{00000000-0008-0000-0100-0000C8020000}"/>
            </a:ext>
          </a:extLst>
        </xdr:cNvPr>
        <xdr:cNvPicPr>
          <a:picLocks noChangeAspect="1"/>
        </xdr:cNvPicPr>
      </xdr:nvPicPr>
      <xdr:blipFill>
        <a:blip xmlns:r="http://schemas.openxmlformats.org/officeDocument/2006/relationships" r:embed="rId1"/>
        <a:stretch>
          <a:fillRect/>
        </a:stretch>
      </xdr:blipFill>
      <xdr:spPr>
        <a:xfrm>
          <a:off x="4952999" y="1912916"/>
          <a:ext cx="393561" cy="370744"/>
        </a:xfrm>
        <a:prstGeom prst="rect">
          <a:avLst/>
        </a:prstGeom>
      </xdr:spPr>
    </xdr:pic>
    <xdr:clientData/>
  </xdr:oneCellAnchor>
  <xdr:oneCellAnchor>
    <xdr:from>
      <xdr:col>11</xdr:col>
      <xdr:colOff>169147</xdr:colOff>
      <xdr:row>7</xdr:row>
      <xdr:rowOff>149429</xdr:rowOff>
    </xdr:from>
    <xdr:ext cx="393561" cy="370744"/>
    <xdr:pic>
      <xdr:nvPicPr>
        <xdr:cNvPr id="713" name="Picture 712">
          <a:extLst>
            <a:ext uri="{FF2B5EF4-FFF2-40B4-BE49-F238E27FC236}">
              <a16:creationId xmlns:a16="http://schemas.microsoft.com/office/drawing/2014/main" id="{00000000-0008-0000-0100-0000C9020000}"/>
            </a:ext>
          </a:extLst>
        </xdr:cNvPr>
        <xdr:cNvPicPr>
          <a:picLocks noChangeAspect="1"/>
        </xdr:cNvPicPr>
      </xdr:nvPicPr>
      <xdr:blipFill>
        <a:blip xmlns:r="http://schemas.openxmlformats.org/officeDocument/2006/relationships" r:embed="rId1"/>
        <a:stretch>
          <a:fillRect/>
        </a:stretch>
      </xdr:blipFill>
      <xdr:spPr>
        <a:xfrm>
          <a:off x="3565490" y="1455715"/>
          <a:ext cx="393561" cy="370744"/>
        </a:xfrm>
        <a:prstGeom prst="rect">
          <a:avLst/>
        </a:prstGeom>
      </xdr:spPr>
    </xdr:pic>
    <xdr:clientData/>
  </xdr:oneCellAnchor>
  <xdr:oneCellAnchor>
    <xdr:from>
      <xdr:col>3</xdr:col>
      <xdr:colOff>125603</xdr:colOff>
      <xdr:row>7</xdr:row>
      <xdr:rowOff>182086</xdr:rowOff>
    </xdr:from>
    <xdr:ext cx="393561" cy="370744"/>
    <xdr:pic>
      <xdr:nvPicPr>
        <xdr:cNvPr id="714" name="Picture 713">
          <a:extLst>
            <a:ext uri="{FF2B5EF4-FFF2-40B4-BE49-F238E27FC236}">
              <a16:creationId xmlns:a16="http://schemas.microsoft.com/office/drawing/2014/main" id="{00000000-0008-0000-0100-0000CA020000}"/>
            </a:ext>
          </a:extLst>
        </xdr:cNvPr>
        <xdr:cNvPicPr>
          <a:picLocks noChangeAspect="1"/>
        </xdr:cNvPicPr>
      </xdr:nvPicPr>
      <xdr:blipFill>
        <a:blip xmlns:r="http://schemas.openxmlformats.org/officeDocument/2006/relationships" r:embed="rId1"/>
        <a:stretch>
          <a:fillRect/>
        </a:stretch>
      </xdr:blipFill>
      <xdr:spPr>
        <a:xfrm>
          <a:off x="1954403" y="1488372"/>
          <a:ext cx="393561" cy="370744"/>
        </a:xfrm>
        <a:prstGeom prst="rect">
          <a:avLst/>
        </a:prstGeom>
      </xdr:spPr>
    </xdr:pic>
    <xdr:clientData/>
  </xdr:oneCellAnchor>
  <xdr:oneCellAnchor>
    <xdr:from>
      <xdr:col>8</xdr:col>
      <xdr:colOff>11722</xdr:colOff>
      <xdr:row>12</xdr:row>
      <xdr:rowOff>18802</xdr:rowOff>
    </xdr:from>
    <xdr:ext cx="393561" cy="370744"/>
    <xdr:pic>
      <xdr:nvPicPr>
        <xdr:cNvPr id="720" name="Picture 719">
          <a:extLst>
            <a:ext uri="{FF2B5EF4-FFF2-40B4-BE49-F238E27FC236}">
              <a16:creationId xmlns:a16="http://schemas.microsoft.com/office/drawing/2014/main" id="{00000000-0008-0000-0100-0000D0020000}"/>
            </a:ext>
          </a:extLst>
        </xdr:cNvPr>
        <xdr:cNvPicPr>
          <a:picLocks noChangeAspect="1"/>
        </xdr:cNvPicPr>
      </xdr:nvPicPr>
      <xdr:blipFill>
        <a:blip xmlns:r="http://schemas.openxmlformats.org/officeDocument/2006/relationships" r:embed="rId1"/>
        <a:stretch>
          <a:fillRect/>
        </a:stretch>
      </xdr:blipFill>
      <xdr:spPr>
        <a:xfrm>
          <a:off x="2820236" y="2250373"/>
          <a:ext cx="393561" cy="370744"/>
        </a:xfrm>
        <a:prstGeom prst="rect">
          <a:avLst/>
        </a:prstGeom>
      </xdr:spPr>
    </xdr:pic>
    <xdr:clientData/>
  </xdr:oneCellAnchor>
  <xdr:oneCellAnchor>
    <xdr:from>
      <xdr:col>10</xdr:col>
      <xdr:colOff>50240</xdr:colOff>
      <xdr:row>13</xdr:row>
      <xdr:rowOff>154453</xdr:rowOff>
    </xdr:from>
    <xdr:ext cx="393561" cy="370744"/>
    <xdr:pic>
      <xdr:nvPicPr>
        <xdr:cNvPr id="721" name="Picture 720">
          <a:extLst>
            <a:ext uri="{FF2B5EF4-FFF2-40B4-BE49-F238E27FC236}">
              <a16:creationId xmlns:a16="http://schemas.microsoft.com/office/drawing/2014/main" id="{00000000-0008-0000-0100-0000D1020000}"/>
            </a:ext>
          </a:extLst>
        </xdr:cNvPr>
        <xdr:cNvPicPr>
          <a:picLocks noChangeAspect="1"/>
        </xdr:cNvPicPr>
      </xdr:nvPicPr>
      <xdr:blipFill>
        <a:blip xmlns:r="http://schemas.openxmlformats.org/officeDocument/2006/relationships" r:embed="rId1"/>
        <a:stretch>
          <a:fillRect/>
        </a:stretch>
      </xdr:blipFill>
      <xdr:spPr>
        <a:xfrm>
          <a:off x="3250640" y="2571082"/>
          <a:ext cx="393561" cy="370744"/>
        </a:xfrm>
        <a:prstGeom prst="rect">
          <a:avLst/>
        </a:prstGeom>
      </xdr:spPr>
    </xdr:pic>
    <xdr:clientData/>
  </xdr:oneCellAnchor>
  <xdr:oneCellAnchor>
    <xdr:from>
      <xdr:col>13</xdr:col>
      <xdr:colOff>105506</xdr:colOff>
      <xdr:row>18</xdr:row>
      <xdr:rowOff>181249</xdr:rowOff>
    </xdr:from>
    <xdr:ext cx="393561" cy="370744"/>
    <xdr:pic>
      <xdr:nvPicPr>
        <xdr:cNvPr id="722" name="Picture 721">
          <a:extLst>
            <a:ext uri="{FF2B5EF4-FFF2-40B4-BE49-F238E27FC236}">
              <a16:creationId xmlns:a16="http://schemas.microsoft.com/office/drawing/2014/main" id="{00000000-0008-0000-0100-0000D2020000}"/>
            </a:ext>
          </a:extLst>
        </xdr:cNvPr>
        <xdr:cNvPicPr>
          <a:picLocks noChangeAspect="1"/>
        </xdr:cNvPicPr>
      </xdr:nvPicPr>
      <xdr:blipFill>
        <a:blip xmlns:r="http://schemas.openxmlformats.org/officeDocument/2006/relationships" r:embed="rId1"/>
        <a:stretch>
          <a:fillRect/>
        </a:stretch>
      </xdr:blipFill>
      <xdr:spPr>
        <a:xfrm>
          <a:off x="3893735" y="3523163"/>
          <a:ext cx="393561" cy="370744"/>
        </a:xfrm>
        <a:prstGeom prst="rect">
          <a:avLst/>
        </a:prstGeom>
      </xdr:spPr>
    </xdr:pic>
    <xdr:clientData/>
  </xdr:oneCellAnchor>
  <xdr:oneCellAnchor>
    <xdr:from>
      <xdr:col>6</xdr:col>
      <xdr:colOff>106343</xdr:colOff>
      <xdr:row>19</xdr:row>
      <xdr:rowOff>2053</xdr:rowOff>
    </xdr:from>
    <xdr:ext cx="393561" cy="370744"/>
    <xdr:pic>
      <xdr:nvPicPr>
        <xdr:cNvPr id="723" name="Picture 722">
          <a:extLst>
            <a:ext uri="{FF2B5EF4-FFF2-40B4-BE49-F238E27FC236}">
              <a16:creationId xmlns:a16="http://schemas.microsoft.com/office/drawing/2014/main" id="{00000000-0008-0000-0100-0000D3020000}"/>
            </a:ext>
          </a:extLst>
        </xdr:cNvPr>
        <xdr:cNvPicPr>
          <a:picLocks noChangeAspect="1"/>
        </xdr:cNvPicPr>
      </xdr:nvPicPr>
      <xdr:blipFill>
        <a:blip xmlns:r="http://schemas.openxmlformats.org/officeDocument/2006/relationships" r:embed="rId1"/>
        <a:stretch>
          <a:fillRect/>
        </a:stretch>
      </xdr:blipFill>
      <xdr:spPr>
        <a:xfrm>
          <a:off x="2522972" y="3529024"/>
          <a:ext cx="393561" cy="370744"/>
        </a:xfrm>
        <a:prstGeom prst="rect">
          <a:avLst/>
        </a:prstGeom>
      </xdr:spPr>
    </xdr:pic>
    <xdr:clientData/>
  </xdr:oneCellAnchor>
  <xdr:oneCellAnchor>
    <xdr:from>
      <xdr:col>5</xdr:col>
      <xdr:colOff>144861</xdr:colOff>
      <xdr:row>12</xdr:row>
      <xdr:rowOff>78254</xdr:rowOff>
    </xdr:from>
    <xdr:ext cx="393561" cy="370744"/>
    <xdr:pic>
      <xdr:nvPicPr>
        <xdr:cNvPr id="724" name="Picture 723">
          <a:extLst>
            <a:ext uri="{FF2B5EF4-FFF2-40B4-BE49-F238E27FC236}">
              <a16:creationId xmlns:a16="http://schemas.microsoft.com/office/drawing/2014/main" id="{00000000-0008-0000-0100-0000D4020000}"/>
            </a:ext>
          </a:extLst>
        </xdr:cNvPr>
        <xdr:cNvPicPr>
          <a:picLocks noChangeAspect="1"/>
        </xdr:cNvPicPr>
      </xdr:nvPicPr>
      <xdr:blipFill>
        <a:blip xmlns:r="http://schemas.openxmlformats.org/officeDocument/2006/relationships" r:embed="rId1"/>
        <a:stretch>
          <a:fillRect/>
        </a:stretch>
      </xdr:blipFill>
      <xdr:spPr>
        <a:xfrm>
          <a:off x="2365547" y="2309825"/>
          <a:ext cx="393561" cy="370744"/>
        </a:xfrm>
        <a:prstGeom prst="rect">
          <a:avLst/>
        </a:prstGeom>
      </xdr:spPr>
    </xdr:pic>
    <xdr:clientData/>
  </xdr:oneCellAnchor>
  <xdr:oneCellAnchor>
    <xdr:from>
      <xdr:col>18</xdr:col>
      <xdr:colOff>185894</xdr:colOff>
      <xdr:row>7</xdr:row>
      <xdr:rowOff>146081</xdr:rowOff>
    </xdr:from>
    <xdr:ext cx="393561" cy="370744"/>
    <xdr:pic>
      <xdr:nvPicPr>
        <xdr:cNvPr id="725" name="Picture 724">
          <a:extLst>
            <a:ext uri="{FF2B5EF4-FFF2-40B4-BE49-F238E27FC236}">
              <a16:creationId xmlns:a16="http://schemas.microsoft.com/office/drawing/2014/main" id="{00000000-0008-0000-0100-0000D5020000}"/>
            </a:ext>
          </a:extLst>
        </xdr:cNvPr>
        <xdr:cNvPicPr>
          <a:picLocks noChangeAspect="1"/>
        </xdr:cNvPicPr>
      </xdr:nvPicPr>
      <xdr:blipFill>
        <a:blip xmlns:r="http://schemas.openxmlformats.org/officeDocument/2006/relationships" r:embed="rId1"/>
        <a:stretch>
          <a:fillRect/>
        </a:stretch>
      </xdr:blipFill>
      <xdr:spPr>
        <a:xfrm>
          <a:off x="4953837" y="1452367"/>
          <a:ext cx="393561" cy="370744"/>
        </a:xfrm>
        <a:prstGeom prst="rect">
          <a:avLst/>
        </a:prstGeom>
      </xdr:spPr>
    </xdr:pic>
    <xdr:clientData/>
  </xdr:oneCellAnchor>
  <xdr:oneCellAnchor>
    <xdr:from>
      <xdr:col>18</xdr:col>
      <xdr:colOff>61964</xdr:colOff>
      <xdr:row>5</xdr:row>
      <xdr:rowOff>113425</xdr:rowOff>
    </xdr:from>
    <xdr:ext cx="393561" cy="370744"/>
    <xdr:pic>
      <xdr:nvPicPr>
        <xdr:cNvPr id="726" name="Picture 725">
          <a:extLst>
            <a:ext uri="{FF2B5EF4-FFF2-40B4-BE49-F238E27FC236}">
              <a16:creationId xmlns:a16="http://schemas.microsoft.com/office/drawing/2014/main" id="{00000000-0008-0000-0100-0000D6020000}"/>
            </a:ext>
          </a:extLst>
        </xdr:cNvPr>
        <xdr:cNvPicPr>
          <a:picLocks noChangeAspect="1"/>
        </xdr:cNvPicPr>
      </xdr:nvPicPr>
      <xdr:blipFill>
        <a:blip xmlns:r="http://schemas.openxmlformats.org/officeDocument/2006/relationships" r:embed="rId1"/>
        <a:stretch>
          <a:fillRect/>
        </a:stretch>
      </xdr:blipFill>
      <xdr:spPr>
        <a:xfrm>
          <a:off x="4829907" y="1049596"/>
          <a:ext cx="393561" cy="370744"/>
        </a:xfrm>
        <a:prstGeom prst="rect">
          <a:avLst/>
        </a:prstGeom>
      </xdr:spPr>
    </xdr:pic>
    <xdr:clientData/>
  </xdr:oneCellAnchor>
  <xdr:oneCellAnchor>
    <xdr:from>
      <xdr:col>14</xdr:col>
      <xdr:colOff>89598</xdr:colOff>
      <xdr:row>7</xdr:row>
      <xdr:rowOff>156967</xdr:rowOff>
    </xdr:from>
    <xdr:ext cx="393561" cy="370744"/>
    <xdr:pic>
      <xdr:nvPicPr>
        <xdr:cNvPr id="727" name="Picture 726">
          <a:extLst>
            <a:ext uri="{FF2B5EF4-FFF2-40B4-BE49-F238E27FC236}">
              <a16:creationId xmlns:a16="http://schemas.microsoft.com/office/drawing/2014/main" id="{00000000-0008-0000-0100-0000D7020000}"/>
            </a:ext>
          </a:extLst>
        </xdr:cNvPr>
        <xdr:cNvPicPr>
          <a:picLocks noChangeAspect="1"/>
        </xdr:cNvPicPr>
      </xdr:nvPicPr>
      <xdr:blipFill>
        <a:blip xmlns:r="http://schemas.openxmlformats.org/officeDocument/2006/relationships" r:embed="rId1"/>
        <a:stretch>
          <a:fillRect/>
        </a:stretch>
      </xdr:blipFill>
      <xdr:spPr>
        <a:xfrm>
          <a:off x="4073769" y="1463253"/>
          <a:ext cx="393561" cy="370744"/>
        </a:xfrm>
        <a:prstGeom prst="rect">
          <a:avLst/>
        </a:prstGeom>
      </xdr:spPr>
    </xdr:pic>
    <xdr:clientData/>
  </xdr:oneCellAnchor>
  <xdr:oneCellAnchor>
    <xdr:from>
      <xdr:col>14</xdr:col>
      <xdr:colOff>133140</xdr:colOff>
      <xdr:row>16</xdr:row>
      <xdr:rowOff>178739</xdr:rowOff>
    </xdr:from>
    <xdr:ext cx="393561" cy="370744"/>
    <xdr:pic>
      <xdr:nvPicPr>
        <xdr:cNvPr id="728" name="Picture 727">
          <a:extLst>
            <a:ext uri="{FF2B5EF4-FFF2-40B4-BE49-F238E27FC236}">
              <a16:creationId xmlns:a16="http://schemas.microsoft.com/office/drawing/2014/main" id="{00000000-0008-0000-0100-0000D8020000}"/>
            </a:ext>
          </a:extLst>
        </xdr:cNvPr>
        <xdr:cNvPicPr>
          <a:picLocks noChangeAspect="1"/>
        </xdr:cNvPicPr>
      </xdr:nvPicPr>
      <xdr:blipFill>
        <a:blip xmlns:r="http://schemas.openxmlformats.org/officeDocument/2006/relationships" r:embed="rId1"/>
        <a:stretch>
          <a:fillRect/>
        </a:stretch>
      </xdr:blipFill>
      <xdr:spPr>
        <a:xfrm>
          <a:off x="4117311" y="3150539"/>
          <a:ext cx="393561" cy="370744"/>
        </a:xfrm>
        <a:prstGeom prst="rect">
          <a:avLst/>
        </a:prstGeom>
      </xdr:spPr>
    </xdr:pic>
    <xdr:clientData/>
  </xdr:oneCellAnchor>
  <xdr:oneCellAnchor>
    <xdr:from>
      <xdr:col>12</xdr:col>
      <xdr:colOff>95458</xdr:colOff>
      <xdr:row>15</xdr:row>
      <xdr:rowOff>167852</xdr:rowOff>
    </xdr:from>
    <xdr:ext cx="393561" cy="370744"/>
    <xdr:pic>
      <xdr:nvPicPr>
        <xdr:cNvPr id="729" name="Picture 728">
          <a:extLst>
            <a:ext uri="{FF2B5EF4-FFF2-40B4-BE49-F238E27FC236}">
              <a16:creationId xmlns:a16="http://schemas.microsoft.com/office/drawing/2014/main" id="{00000000-0008-0000-0100-0000D9020000}"/>
            </a:ext>
          </a:extLst>
        </xdr:cNvPr>
        <xdr:cNvPicPr>
          <a:picLocks noChangeAspect="1"/>
        </xdr:cNvPicPr>
      </xdr:nvPicPr>
      <xdr:blipFill>
        <a:blip xmlns:r="http://schemas.openxmlformats.org/officeDocument/2006/relationships" r:embed="rId1"/>
        <a:stretch>
          <a:fillRect/>
        </a:stretch>
      </xdr:blipFill>
      <xdr:spPr>
        <a:xfrm>
          <a:off x="3687744" y="2954595"/>
          <a:ext cx="393561" cy="370744"/>
        </a:xfrm>
        <a:prstGeom prst="rect">
          <a:avLst/>
        </a:prstGeom>
      </xdr:spPr>
    </xdr:pic>
    <xdr:clientData/>
  </xdr:oneCellAnchor>
  <xdr:oneCellAnchor>
    <xdr:from>
      <xdr:col>3</xdr:col>
      <xdr:colOff>14234</xdr:colOff>
      <xdr:row>10</xdr:row>
      <xdr:rowOff>20478</xdr:rowOff>
    </xdr:from>
    <xdr:ext cx="393561" cy="370744"/>
    <xdr:pic>
      <xdr:nvPicPr>
        <xdr:cNvPr id="730" name="Picture 729">
          <a:extLst>
            <a:ext uri="{FF2B5EF4-FFF2-40B4-BE49-F238E27FC236}">
              <a16:creationId xmlns:a16="http://schemas.microsoft.com/office/drawing/2014/main" id="{00000000-0008-0000-0100-0000DA020000}"/>
            </a:ext>
          </a:extLst>
        </xdr:cNvPr>
        <xdr:cNvPicPr>
          <a:picLocks noChangeAspect="1"/>
        </xdr:cNvPicPr>
      </xdr:nvPicPr>
      <xdr:blipFill>
        <a:blip xmlns:r="http://schemas.openxmlformats.org/officeDocument/2006/relationships" r:embed="rId1"/>
        <a:stretch>
          <a:fillRect/>
        </a:stretch>
      </xdr:blipFill>
      <xdr:spPr>
        <a:xfrm>
          <a:off x="1843034" y="1881935"/>
          <a:ext cx="393561" cy="370744"/>
        </a:xfrm>
        <a:prstGeom prst="rect">
          <a:avLst/>
        </a:prstGeom>
      </xdr:spPr>
    </xdr:pic>
    <xdr:clientData/>
  </xdr:oneCellAnchor>
  <xdr:oneCellAnchor>
    <xdr:from>
      <xdr:col>7</xdr:col>
      <xdr:colOff>145700</xdr:colOff>
      <xdr:row>16</xdr:row>
      <xdr:rowOff>123473</xdr:rowOff>
    </xdr:from>
    <xdr:ext cx="393561" cy="370744"/>
    <xdr:pic>
      <xdr:nvPicPr>
        <xdr:cNvPr id="731" name="Picture 730">
          <a:extLst>
            <a:ext uri="{FF2B5EF4-FFF2-40B4-BE49-F238E27FC236}">
              <a16:creationId xmlns:a16="http://schemas.microsoft.com/office/drawing/2014/main" id="{00000000-0008-0000-0100-0000DB020000}"/>
            </a:ext>
          </a:extLst>
        </xdr:cNvPr>
        <xdr:cNvPicPr>
          <a:picLocks noChangeAspect="1"/>
        </xdr:cNvPicPr>
      </xdr:nvPicPr>
      <xdr:blipFill>
        <a:blip xmlns:r="http://schemas.openxmlformats.org/officeDocument/2006/relationships" r:embed="rId1"/>
        <a:stretch>
          <a:fillRect/>
        </a:stretch>
      </xdr:blipFill>
      <xdr:spPr>
        <a:xfrm>
          <a:off x="2758271" y="3095273"/>
          <a:ext cx="393561" cy="370744"/>
        </a:xfrm>
        <a:prstGeom prst="rect">
          <a:avLst/>
        </a:prstGeom>
      </xdr:spPr>
    </xdr:pic>
    <xdr:clientData/>
  </xdr:oneCellAnchor>
  <xdr:oneCellAnchor>
    <xdr:from>
      <xdr:col>8</xdr:col>
      <xdr:colOff>168309</xdr:colOff>
      <xdr:row>18</xdr:row>
      <xdr:rowOff>183762</xdr:rowOff>
    </xdr:from>
    <xdr:ext cx="393561" cy="370744"/>
    <xdr:pic>
      <xdr:nvPicPr>
        <xdr:cNvPr id="732" name="Picture 731">
          <a:extLst>
            <a:ext uri="{FF2B5EF4-FFF2-40B4-BE49-F238E27FC236}">
              <a16:creationId xmlns:a16="http://schemas.microsoft.com/office/drawing/2014/main" id="{00000000-0008-0000-0100-0000DC020000}"/>
            </a:ext>
          </a:extLst>
        </xdr:cNvPr>
        <xdr:cNvPicPr>
          <a:picLocks noChangeAspect="1"/>
        </xdr:cNvPicPr>
      </xdr:nvPicPr>
      <xdr:blipFill>
        <a:blip xmlns:r="http://schemas.openxmlformats.org/officeDocument/2006/relationships" r:embed="rId1"/>
        <a:stretch>
          <a:fillRect/>
        </a:stretch>
      </xdr:blipFill>
      <xdr:spPr>
        <a:xfrm>
          <a:off x="2976823" y="3525676"/>
          <a:ext cx="393561" cy="370744"/>
        </a:xfrm>
        <a:prstGeom prst="rect">
          <a:avLst/>
        </a:prstGeom>
      </xdr:spPr>
    </xdr:pic>
    <xdr:clientData/>
  </xdr:oneCellAnchor>
  <xdr:oneCellAnchor>
    <xdr:from>
      <xdr:col>3</xdr:col>
      <xdr:colOff>10884</xdr:colOff>
      <xdr:row>14</xdr:row>
      <xdr:rowOff>129333</xdr:rowOff>
    </xdr:from>
    <xdr:ext cx="393561" cy="370744"/>
    <xdr:pic>
      <xdr:nvPicPr>
        <xdr:cNvPr id="733" name="Picture 732">
          <a:extLst>
            <a:ext uri="{FF2B5EF4-FFF2-40B4-BE49-F238E27FC236}">
              <a16:creationId xmlns:a16="http://schemas.microsoft.com/office/drawing/2014/main" id="{00000000-0008-0000-0100-0000DD020000}"/>
            </a:ext>
          </a:extLst>
        </xdr:cNvPr>
        <xdr:cNvPicPr>
          <a:picLocks noChangeAspect="1"/>
        </xdr:cNvPicPr>
      </xdr:nvPicPr>
      <xdr:blipFill>
        <a:blip xmlns:r="http://schemas.openxmlformats.org/officeDocument/2006/relationships" r:embed="rId1"/>
        <a:stretch>
          <a:fillRect/>
        </a:stretch>
      </xdr:blipFill>
      <xdr:spPr>
        <a:xfrm>
          <a:off x="1839684" y="2731019"/>
          <a:ext cx="393561" cy="370744"/>
        </a:xfrm>
        <a:prstGeom prst="rect">
          <a:avLst/>
        </a:prstGeom>
      </xdr:spPr>
    </xdr:pic>
    <xdr:clientData/>
  </xdr:oneCellAnchor>
  <xdr:oneCellAnchor>
    <xdr:from>
      <xdr:col>3</xdr:col>
      <xdr:colOff>44379</xdr:colOff>
      <xdr:row>5</xdr:row>
      <xdr:rowOff>97095</xdr:rowOff>
    </xdr:from>
    <xdr:ext cx="393561" cy="370744"/>
    <xdr:pic>
      <xdr:nvPicPr>
        <xdr:cNvPr id="734" name="Picture 733">
          <a:extLst>
            <a:ext uri="{FF2B5EF4-FFF2-40B4-BE49-F238E27FC236}">
              <a16:creationId xmlns:a16="http://schemas.microsoft.com/office/drawing/2014/main" id="{00000000-0008-0000-0100-0000DE020000}"/>
            </a:ext>
          </a:extLst>
        </xdr:cNvPr>
        <xdr:cNvPicPr>
          <a:picLocks noChangeAspect="1"/>
        </xdr:cNvPicPr>
      </xdr:nvPicPr>
      <xdr:blipFill>
        <a:blip xmlns:r="http://schemas.openxmlformats.org/officeDocument/2006/relationships" r:embed="rId1"/>
        <a:stretch>
          <a:fillRect/>
        </a:stretch>
      </xdr:blipFill>
      <xdr:spPr>
        <a:xfrm>
          <a:off x="1873179" y="1033266"/>
          <a:ext cx="393561" cy="370744"/>
        </a:xfrm>
        <a:prstGeom prst="rect">
          <a:avLst/>
        </a:prstGeom>
      </xdr:spPr>
    </xdr:pic>
    <xdr:clientData/>
  </xdr:oneCellAnchor>
  <xdr:oneCellAnchor>
    <xdr:from>
      <xdr:col>13</xdr:col>
      <xdr:colOff>138164</xdr:colOff>
      <xdr:row>5</xdr:row>
      <xdr:rowOff>107981</xdr:rowOff>
    </xdr:from>
    <xdr:ext cx="393561" cy="370744"/>
    <xdr:pic>
      <xdr:nvPicPr>
        <xdr:cNvPr id="735" name="Picture 734">
          <a:extLst>
            <a:ext uri="{FF2B5EF4-FFF2-40B4-BE49-F238E27FC236}">
              <a16:creationId xmlns:a16="http://schemas.microsoft.com/office/drawing/2014/main" id="{00000000-0008-0000-0100-0000DF020000}"/>
            </a:ext>
          </a:extLst>
        </xdr:cNvPr>
        <xdr:cNvPicPr>
          <a:picLocks noChangeAspect="1"/>
        </xdr:cNvPicPr>
      </xdr:nvPicPr>
      <xdr:blipFill>
        <a:blip xmlns:r="http://schemas.openxmlformats.org/officeDocument/2006/relationships" r:embed="rId1"/>
        <a:stretch>
          <a:fillRect/>
        </a:stretch>
      </xdr:blipFill>
      <xdr:spPr>
        <a:xfrm>
          <a:off x="3926393" y="1044152"/>
          <a:ext cx="393561" cy="370744"/>
        </a:xfrm>
        <a:prstGeom prst="rect">
          <a:avLst/>
        </a:prstGeom>
      </xdr:spPr>
    </xdr:pic>
    <xdr:clientData/>
  </xdr:oneCellAnchor>
  <xdr:oneCellAnchor>
    <xdr:from>
      <xdr:col>16</xdr:col>
      <xdr:colOff>100483</xdr:colOff>
      <xdr:row>10</xdr:row>
      <xdr:rowOff>86209</xdr:rowOff>
    </xdr:from>
    <xdr:ext cx="393561" cy="370744"/>
    <xdr:pic>
      <xdr:nvPicPr>
        <xdr:cNvPr id="736" name="Picture 735">
          <a:extLst>
            <a:ext uri="{FF2B5EF4-FFF2-40B4-BE49-F238E27FC236}">
              <a16:creationId xmlns:a16="http://schemas.microsoft.com/office/drawing/2014/main" id="{00000000-0008-0000-0100-0000E0020000}"/>
            </a:ext>
          </a:extLst>
        </xdr:cNvPr>
        <xdr:cNvPicPr>
          <a:picLocks noChangeAspect="1"/>
        </xdr:cNvPicPr>
      </xdr:nvPicPr>
      <xdr:blipFill>
        <a:blip xmlns:r="http://schemas.openxmlformats.org/officeDocument/2006/relationships" r:embed="rId1"/>
        <a:stretch>
          <a:fillRect/>
        </a:stretch>
      </xdr:blipFill>
      <xdr:spPr>
        <a:xfrm>
          <a:off x="4476540" y="1947666"/>
          <a:ext cx="393561" cy="370744"/>
        </a:xfrm>
        <a:prstGeom prst="rect">
          <a:avLst/>
        </a:prstGeom>
      </xdr:spPr>
    </xdr:pic>
    <xdr:clientData/>
  </xdr:oneCellAnchor>
  <xdr:oneCellAnchor>
    <xdr:from>
      <xdr:col>14</xdr:col>
      <xdr:colOff>154911</xdr:colOff>
      <xdr:row>12</xdr:row>
      <xdr:rowOff>97095</xdr:rowOff>
    </xdr:from>
    <xdr:ext cx="393561" cy="370744"/>
    <xdr:pic>
      <xdr:nvPicPr>
        <xdr:cNvPr id="737" name="Picture 736">
          <a:extLst>
            <a:ext uri="{FF2B5EF4-FFF2-40B4-BE49-F238E27FC236}">
              <a16:creationId xmlns:a16="http://schemas.microsoft.com/office/drawing/2014/main" id="{00000000-0008-0000-0100-0000E1020000}"/>
            </a:ext>
          </a:extLst>
        </xdr:cNvPr>
        <xdr:cNvPicPr>
          <a:picLocks noChangeAspect="1"/>
        </xdr:cNvPicPr>
      </xdr:nvPicPr>
      <xdr:blipFill>
        <a:blip xmlns:r="http://schemas.openxmlformats.org/officeDocument/2006/relationships" r:embed="rId1"/>
        <a:stretch>
          <a:fillRect/>
        </a:stretch>
      </xdr:blipFill>
      <xdr:spPr>
        <a:xfrm>
          <a:off x="4139082" y="2328666"/>
          <a:ext cx="393561" cy="370744"/>
        </a:xfrm>
        <a:prstGeom prst="rect">
          <a:avLst/>
        </a:prstGeom>
      </xdr:spPr>
    </xdr:pic>
    <xdr:clientData/>
  </xdr:oneCellAnchor>
  <xdr:oneCellAnchor>
    <xdr:from>
      <xdr:col>13</xdr:col>
      <xdr:colOff>30144</xdr:colOff>
      <xdr:row>9</xdr:row>
      <xdr:rowOff>173295</xdr:rowOff>
    </xdr:from>
    <xdr:ext cx="393561" cy="370744"/>
    <xdr:pic>
      <xdr:nvPicPr>
        <xdr:cNvPr id="738" name="Picture 737">
          <a:extLst>
            <a:ext uri="{FF2B5EF4-FFF2-40B4-BE49-F238E27FC236}">
              <a16:creationId xmlns:a16="http://schemas.microsoft.com/office/drawing/2014/main" id="{00000000-0008-0000-0100-0000E2020000}"/>
            </a:ext>
          </a:extLst>
        </xdr:cNvPr>
        <xdr:cNvPicPr>
          <a:picLocks noChangeAspect="1"/>
        </xdr:cNvPicPr>
      </xdr:nvPicPr>
      <xdr:blipFill>
        <a:blip xmlns:r="http://schemas.openxmlformats.org/officeDocument/2006/relationships" r:embed="rId1"/>
        <a:stretch>
          <a:fillRect/>
        </a:stretch>
      </xdr:blipFill>
      <xdr:spPr>
        <a:xfrm>
          <a:off x="3818373" y="1849695"/>
          <a:ext cx="393561" cy="370744"/>
        </a:xfrm>
        <a:prstGeom prst="rect">
          <a:avLst/>
        </a:prstGeom>
      </xdr:spPr>
    </xdr:pic>
    <xdr:clientData/>
  </xdr:oneCellAnchor>
  <xdr:oneCellAnchor>
    <xdr:from>
      <xdr:col>3</xdr:col>
      <xdr:colOff>46891</xdr:colOff>
      <xdr:row>12</xdr:row>
      <xdr:rowOff>69462</xdr:rowOff>
    </xdr:from>
    <xdr:ext cx="393561" cy="370744"/>
    <xdr:pic>
      <xdr:nvPicPr>
        <xdr:cNvPr id="739" name="Picture 738">
          <a:extLst>
            <a:ext uri="{FF2B5EF4-FFF2-40B4-BE49-F238E27FC236}">
              <a16:creationId xmlns:a16="http://schemas.microsoft.com/office/drawing/2014/main" id="{00000000-0008-0000-0100-0000E3020000}"/>
            </a:ext>
          </a:extLst>
        </xdr:cNvPr>
        <xdr:cNvPicPr>
          <a:picLocks noChangeAspect="1"/>
        </xdr:cNvPicPr>
      </xdr:nvPicPr>
      <xdr:blipFill>
        <a:blip xmlns:r="http://schemas.openxmlformats.org/officeDocument/2006/relationships" r:embed="rId1"/>
        <a:stretch>
          <a:fillRect/>
        </a:stretch>
      </xdr:blipFill>
      <xdr:spPr>
        <a:xfrm>
          <a:off x="1875691" y="2301033"/>
          <a:ext cx="393561" cy="370744"/>
        </a:xfrm>
        <a:prstGeom prst="rect">
          <a:avLst/>
        </a:prstGeom>
      </xdr:spPr>
    </xdr:pic>
    <xdr:clientData/>
  </xdr:oneCellAnchor>
  <xdr:oneCellAnchor>
    <xdr:from>
      <xdr:col>11</xdr:col>
      <xdr:colOff>36843</xdr:colOff>
      <xdr:row>18</xdr:row>
      <xdr:rowOff>52715</xdr:rowOff>
    </xdr:from>
    <xdr:ext cx="393561" cy="370744"/>
    <xdr:pic>
      <xdr:nvPicPr>
        <xdr:cNvPr id="740" name="Picture 739">
          <a:extLst>
            <a:ext uri="{FF2B5EF4-FFF2-40B4-BE49-F238E27FC236}">
              <a16:creationId xmlns:a16="http://schemas.microsoft.com/office/drawing/2014/main" id="{00000000-0008-0000-0100-0000E4020000}"/>
            </a:ext>
          </a:extLst>
        </xdr:cNvPr>
        <xdr:cNvPicPr>
          <a:picLocks noChangeAspect="1"/>
        </xdr:cNvPicPr>
      </xdr:nvPicPr>
      <xdr:blipFill>
        <a:blip xmlns:r="http://schemas.openxmlformats.org/officeDocument/2006/relationships" r:embed="rId1"/>
        <a:stretch>
          <a:fillRect/>
        </a:stretch>
      </xdr:blipFill>
      <xdr:spPr>
        <a:xfrm>
          <a:off x="3433186" y="3394629"/>
          <a:ext cx="393561" cy="370744"/>
        </a:xfrm>
        <a:prstGeom prst="rect">
          <a:avLst/>
        </a:prstGeom>
      </xdr:spPr>
    </xdr:pic>
    <xdr:clientData/>
  </xdr:oneCellAnchor>
  <xdr:oneCellAnchor>
    <xdr:from>
      <xdr:col>7</xdr:col>
      <xdr:colOff>135652</xdr:colOff>
      <xdr:row>14</xdr:row>
      <xdr:rowOff>80346</xdr:rowOff>
    </xdr:from>
    <xdr:ext cx="393561" cy="370744"/>
    <xdr:pic>
      <xdr:nvPicPr>
        <xdr:cNvPr id="741" name="Picture 740">
          <a:extLst>
            <a:ext uri="{FF2B5EF4-FFF2-40B4-BE49-F238E27FC236}">
              <a16:creationId xmlns:a16="http://schemas.microsoft.com/office/drawing/2014/main" id="{00000000-0008-0000-0100-0000E5020000}"/>
            </a:ext>
          </a:extLst>
        </xdr:cNvPr>
        <xdr:cNvPicPr>
          <a:picLocks noChangeAspect="1"/>
        </xdr:cNvPicPr>
      </xdr:nvPicPr>
      <xdr:blipFill>
        <a:blip xmlns:r="http://schemas.openxmlformats.org/officeDocument/2006/relationships" r:embed="rId1"/>
        <a:stretch>
          <a:fillRect/>
        </a:stretch>
      </xdr:blipFill>
      <xdr:spPr>
        <a:xfrm>
          <a:off x="2748223" y="2682032"/>
          <a:ext cx="393561" cy="370744"/>
        </a:xfrm>
        <a:prstGeom prst="rect">
          <a:avLst/>
        </a:prstGeom>
      </xdr:spPr>
    </xdr:pic>
    <xdr:clientData/>
  </xdr:oneCellAnchor>
  <xdr:oneCellAnchor>
    <xdr:from>
      <xdr:col>3</xdr:col>
      <xdr:colOff>32655</xdr:colOff>
      <xdr:row>16</xdr:row>
      <xdr:rowOff>167433</xdr:rowOff>
    </xdr:from>
    <xdr:ext cx="393561" cy="370744"/>
    <xdr:pic>
      <xdr:nvPicPr>
        <xdr:cNvPr id="742" name="Picture 741">
          <a:extLst>
            <a:ext uri="{FF2B5EF4-FFF2-40B4-BE49-F238E27FC236}">
              <a16:creationId xmlns:a16="http://schemas.microsoft.com/office/drawing/2014/main" id="{00000000-0008-0000-0100-0000E6020000}"/>
            </a:ext>
          </a:extLst>
        </xdr:cNvPr>
        <xdr:cNvPicPr>
          <a:picLocks noChangeAspect="1"/>
        </xdr:cNvPicPr>
      </xdr:nvPicPr>
      <xdr:blipFill>
        <a:blip xmlns:r="http://schemas.openxmlformats.org/officeDocument/2006/relationships" r:embed="rId1"/>
        <a:stretch>
          <a:fillRect/>
        </a:stretch>
      </xdr:blipFill>
      <xdr:spPr>
        <a:xfrm>
          <a:off x="1861455" y="3139233"/>
          <a:ext cx="393561" cy="370744"/>
        </a:xfrm>
        <a:prstGeom prst="rect">
          <a:avLst/>
        </a:prstGeom>
      </xdr:spPr>
    </xdr:pic>
    <xdr:clientData/>
  </xdr:oneCellAnchor>
  <xdr:oneCellAnchor>
    <xdr:from>
      <xdr:col>10</xdr:col>
      <xdr:colOff>120579</xdr:colOff>
      <xdr:row>3</xdr:row>
      <xdr:rowOff>58996</xdr:rowOff>
    </xdr:from>
    <xdr:ext cx="393561" cy="370744"/>
    <xdr:pic>
      <xdr:nvPicPr>
        <xdr:cNvPr id="743" name="Picture 742">
          <a:extLst>
            <a:ext uri="{FF2B5EF4-FFF2-40B4-BE49-F238E27FC236}">
              <a16:creationId xmlns:a16="http://schemas.microsoft.com/office/drawing/2014/main" id="{00000000-0008-0000-0100-0000E7020000}"/>
            </a:ext>
          </a:extLst>
        </xdr:cNvPr>
        <xdr:cNvPicPr>
          <a:picLocks noChangeAspect="1"/>
        </xdr:cNvPicPr>
      </xdr:nvPicPr>
      <xdr:blipFill>
        <a:blip xmlns:r="http://schemas.openxmlformats.org/officeDocument/2006/relationships" r:embed="rId1"/>
        <a:stretch>
          <a:fillRect/>
        </a:stretch>
      </xdr:blipFill>
      <xdr:spPr>
        <a:xfrm>
          <a:off x="3320979" y="625053"/>
          <a:ext cx="393561" cy="370744"/>
        </a:xfrm>
        <a:prstGeom prst="rect">
          <a:avLst/>
        </a:prstGeom>
      </xdr:spPr>
    </xdr:pic>
    <xdr:clientData/>
  </xdr:oneCellAnchor>
  <xdr:oneCellAnchor>
    <xdr:from>
      <xdr:col>8</xdr:col>
      <xdr:colOff>138164</xdr:colOff>
      <xdr:row>5</xdr:row>
      <xdr:rowOff>113424</xdr:rowOff>
    </xdr:from>
    <xdr:ext cx="393561" cy="370744"/>
    <xdr:pic>
      <xdr:nvPicPr>
        <xdr:cNvPr id="744" name="Picture 743">
          <a:extLst>
            <a:ext uri="{FF2B5EF4-FFF2-40B4-BE49-F238E27FC236}">
              <a16:creationId xmlns:a16="http://schemas.microsoft.com/office/drawing/2014/main" id="{00000000-0008-0000-0100-0000E8020000}"/>
            </a:ext>
          </a:extLst>
        </xdr:cNvPr>
        <xdr:cNvPicPr>
          <a:picLocks noChangeAspect="1"/>
        </xdr:cNvPicPr>
      </xdr:nvPicPr>
      <xdr:blipFill>
        <a:blip xmlns:r="http://schemas.openxmlformats.org/officeDocument/2006/relationships" r:embed="rId1"/>
        <a:stretch>
          <a:fillRect/>
        </a:stretch>
      </xdr:blipFill>
      <xdr:spPr>
        <a:xfrm>
          <a:off x="2946678" y="1049595"/>
          <a:ext cx="393561" cy="370744"/>
        </a:xfrm>
        <a:prstGeom prst="rect">
          <a:avLst/>
        </a:prstGeom>
      </xdr:spPr>
    </xdr:pic>
    <xdr:clientData/>
  </xdr:oneCellAnchor>
  <xdr:oneCellAnchor>
    <xdr:from>
      <xdr:col>11</xdr:col>
      <xdr:colOff>56941</xdr:colOff>
      <xdr:row>5</xdr:row>
      <xdr:rowOff>80768</xdr:rowOff>
    </xdr:from>
    <xdr:ext cx="393561" cy="370744"/>
    <xdr:pic>
      <xdr:nvPicPr>
        <xdr:cNvPr id="745" name="Picture 744">
          <a:extLst>
            <a:ext uri="{FF2B5EF4-FFF2-40B4-BE49-F238E27FC236}">
              <a16:creationId xmlns:a16="http://schemas.microsoft.com/office/drawing/2014/main" id="{00000000-0008-0000-0100-0000E9020000}"/>
            </a:ext>
          </a:extLst>
        </xdr:cNvPr>
        <xdr:cNvPicPr>
          <a:picLocks noChangeAspect="1"/>
        </xdr:cNvPicPr>
      </xdr:nvPicPr>
      <xdr:blipFill>
        <a:blip xmlns:r="http://schemas.openxmlformats.org/officeDocument/2006/relationships" r:embed="rId1"/>
        <a:stretch>
          <a:fillRect/>
        </a:stretch>
      </xdr:blipFill>
      <xdr:spPr>
        <a:xfrm>
          <a:off x="3453284" y="1016939"/>
          <a:ext cx="393561" cy="370744"/>
        </a:xfrm>
        <a:prstGeom prst="rect">
          <a:avLst/>
        </a:prstGeom>
      </xdr:spPr>
    </xdr:pic>
    <xdr:clientData/>
  </xdr:oneCellAnchor>
  <xdr:oneCellAnchor>
    <xdr:from>
      <xdr:col>6</xdr:col>
      <xdr:colOff>2511</xdr:colOff>
      <xdr:row>7</xdr:row>
      <xdr:rowOff>146081</xdr:rowOff>
    </xdr:from>
    <xdr:ext cx="393561" cy="370744"/>
    <xdr:pic>
      <xdr:nvPicPr>
        <xdr:cNvPr id="746" name="Picture 745">
          <a:extLst>
            <a:ext uri="{FF2B5EF4-FFF2-40B4-BE49-F238E27FC236}">
              <a16:creationId xmlns:a16="http://schemas.microsoft.com/office/drawing/2014/main" id="{00000000-0008-0000-0100-0000EA020000}"/>
            </a:ext>
          </a:extLst>
        </xdr:cNvPr>
        <xdr:cNvPicPr>
          <a:picLocks noChangeAspect="1"/>
        </xdr:cNvPicPr>
      </xdr:nvPicPr>
      <xdr:blipFill>
        <a:blip xmlns:r="http://schemas.openxmlformats.org/officeDocument/2006/relationships" r:embed="rId1"/>
        <a:stretch>
          <a:fillRect/>
        </a:stretch>
      </xdr:blipFill>
      <xdr:spPr>
        <a:xfrm>
          <a:off x="2419140" y="1452367"/>
          <a:ext cx="393561" cy="370744"/>
        </a:xfrm>
        <a:prstGeom prst="rect">
          <a:avLst/>
        </a:prstGeom>
      </xdr:spPr>
    </xdr:pic>
    <xdr:clientData/>
  </xdr:oneCellAnchor>
  <xdr:oneCellAnchor>
    <xdr:from>
      <xdr:col>10</xdr:col>
      <xdr:colOff>30144</xdr:colOff>
      <xdr:row>16</xdr:row>
      <xdr:rowOff>4567</xdr:rowOff>
    </xdr:from>
    <xdr:ext cx="393561" cy="370744"/>
    <xdr:pic>
      <xdr:nvPicPr>
        <xdr:cNvPr id="747" name="Picture 746">
          <a:extLst>
            <a:ext uri="{FF2B5EF4-FFF2-40B4-BE49-F238E27FC236}">
              <a16:creationId xmlns:a16="http://schemas.microsoft.com/office/drawing/2014/main" id="{00000000-0008-0000-0100-0000EB020000}"/>
            </a:ext>
          </a:extLst>
        </xdr:cNvPr>
        <xdr:cNvPicPr>
          <a:picLocks noChangeAspect="1"/>
        </xdr:cNvPicPr>
      </xdr:nvPicPr>
      <xdr:blipFill>
        <a:blip xmlns:r="http://schemas.openxmlformats.org/officeDocument/2006/relationships" r:embed="rId1"/>
        <a:stretch>
          <a:fillRect/>
        </a:stretch>
      </xdr:blipFill>
      <xdr:spPr>
        <a:xfrm>
          <a:off x="3230544" y="2976367"/>
          <a:ext cx="393561" cy="370744"/>
        </a:xfrm>
        <a:prstGeom prst="rect">
          <a:avLst/>
        </a:prstGeom>
      </xdr:spPr>
    </xdr:pic>
    <xdr:clientData/>
  </xdr:oneCellAnchor>
  <xdr:oneCellAnchor>
    <xdr:from>
      <xdr:col>10</xdr:col>
      <xdr:colOff>188406</xdr:colOff>
      <xdr:row>10</xdr:row>
      <xdr:rowOff>9592</xdr:rowOff>
    </xdr:from>
    <xdr:ext cx="393561" cy="370744"/>
    <xdr:pic>
      <xdr:nvPicPr>
        <xdr:cNvPr id="748" name="Picture 747">
          <a:extLst>
            <a:ext uri="{FF2B5EF4-FFF2-40B4-BE49-F238E27FC236}">
              <a16:creationId xmlns:a16="http://schemas.microsoft.com/office/drawing/2014/main" id="{00000000-0008-0000-0100-0000EC020000}"/>
            </a:ext>
          </a:extLst>
        </xdr:cNvPr>
        <xdr:cNvPicPr>
          <a:picLocks noChangeAspect="1"/>
        </xdr:cNvPicPr>
      </xdr:nvPicPr>
      <xdr:blipFill>
        <a:blip xmlns:r="http://schemas.openxmlformats.org/officeDocument/2006/relationships" r:embed="rId1"/>
        <a:stretch>
          <a:fillRect/>
        </a:stretch>
      </xdr:blipFill>
      <xdr:spPr>
        <a:xfrm>
          <a:off x="3388806" y="1871049"/>
          <a:ext cx="393561" cy="370744"/>
        </a:xfrm>
        <a:prstGeom prst="rect">
          <a:avLst/>
        </a:prstGeom>
      </xdr:spPr>
    </xdr:pic>
    <xdr:clientData/>
  </xdr:oneCellAnchor>
  <xdr:oneCellAnchor>
    <xdr:from>
      <xdr:col>18</xdr:col>
      <xdr:colOff>134814</xdr:colOff>
      <xdr:row>14</xdr:row>
      <xdr:rowOff>134358</xdr:rowOff>
    </xdr:from>
    <xdr:ext cx="393561" cy="370744"/>
    <xdr:pic>
      <xdr:nvPicPr>
        <xdr:cNvPr id="749" name="Picture 748">
          <a:extLst>
            <a:ext uri="{FF2B5EF4-FFF2-40B4-BE49-F238E27FC236}">
              <a16:creationId xmlns:a16="http://schemas.microsoft.com/office/drawing/2014/main" id="{00000000-0008-0000-0100-0000ED020000}"/>
            </a:ext>
          </a:extLst>
        </xdr:cNvPr>
        <xdr:cNvPicPr>
          <a:picLocks noChangeAspect="1"/>
        </xdr:cNvPicPr>
      </xdr:nvPicPr>
      <xdr:blipFill>
        <a:blip xmlns:r="http://schemas.openxmlformats.org/officeDocument/2006/relationships" r:embed="rId1"/>
        <a:stretch>
          <a:fillRect/>
        </a:stretch>
      </xdr:blipFill>
      <xdr:spPr>
        <a:xfrm>
          <a:off x="4902757" y="2736044"/>
          <a:ext cx="393561" cy="370744"/>
        </a:xfrm>
        <a:prstGeom prst="rect">
          <a:avLst/>
        </a:prstGeom>
      </xdr:spPr>
    </xdr:pic>
    <xdr:clientData/>
  </xdr:oneCellAnchor>
  <xdr:oneCellAnchor>
    <xdr:from>
      <xdr:col>3</xdr:col>
      <xdr:colOff>92109</xdr:colOff>
      <xdr:row>18</xdr:row>
      <xdr:rowOff>172876</xdr:rowOff>
    </xdr:from>
    <xdr:ext cx="393561" cy="370744"/>
    <xdr:pic>
      <xdr:nvPicPr>
        <xdr:cNvPr id="750" name="Picture 749">
          <a:extLst>
            <a:ext uri="{FF2B5EF4-FFF2-40B4-BE49-F238E27FC236}">
              <a16:creationId xmlns:a16="http://schemas.microsoft.com/office/drawing/2014/main" id="{00000000-0008-0000-0100-0000EE020000}"/>
            </a:ext>
          </a:extLst>
        </xdr:cNvPr>
        <xdr:cNvPicPr>
          <a:picLocks noChangeAspect="1"/>
        </xdr:cNvPicPr>
      </xdr:nvPicPr>
      <xdr:blipFill>
        <a:blip xmlns:r="http://schemas.openxmlformats.org/officeDocument/2006/relationships" r:embed="rId1"/>
        <a:stretch>
          <a:fillRect/>
        </a:stretch>
      </xdr:blipFill>
      <xdr:spPr>
        <a:xfrm>
          <a:off x="1920909" y="3514790"/>
          <a:ext cx="393561" cy="370744"/>
        </a:xfrm>
        <a:prstGeom prst="rect">
          <a:avLst/>
        </a:prstGeom>
      </xdr:spPr>
    </xdr:pic>
    <xdr:clientData/>
  </xdr:oneCellAnchor>
  <xdr:oneCellAnchor>
    <xdr:from>
      <xdr:col>5</xdr:col>
      <xdr:colOff>76198</xdr:colOff>
      <xdr:row>14</xdr:row>
      <xdr:rowOff>129334</xdr:rowOff>
    </xdr:from>
    <xdr:ext cx="393561" cy="370744"/>
    <xdr:pic>
      <xdr:nvPicPr>
        <xdr:cNvPr id="751" name="Picture 750">
          <a:extLst>
            <a:ext uri="{FF2B5EF4-FFF2-40B4-BE49-F238E27FC236}">
              <a16:creationId xmlns:a16="http://schemas.microsoft.com/office/drawing/2014/main" id="{00000000-0008-0000-0100-0000EF020000}"/>
            </a:ext>
          </a:extLst>
        </xdr:cNvPr>
        <xdr:cNvPicPr>
          <a:picLocks noChangeAspect="1"/>
        </xdr:cNvPicPr>
      </xdr:nvPicPr>
      <xdr:blipFill>
        <a:blip xmlns:r="http://schemas.openxmlformats.org/officeDocument/2006/relationships" r:embed="rId1"/>
        <a:stretch>
          <a:fillRect/>
        </a:stretch>
      </xdr:blipFill>
      <xdr:spPr>
        <a:xfrm>
          <a:off x="2296884" y="2731020"/>
          <a:ext cx="393561" cy="370744"/>
        </a:xfrm>
        <a:prstGeom prst="rect">
          <a:avLst/>
        </a:prstGeom>
      </xdr:spPr>
    </xdr:pic>
    <xdr:clientData/>
  </xdr:oneCellAnchor>
  <xdr:oneCellAnchor>
    <xdr:from>
      <xdr:col>7</xdr:col>
      <xdr:colOff>175008</xdr:colOff>
      <xdr:row>3</xdr:row>
      <xdr:rowOff>53553</xdr:rowOff>
    </xdr:from>
    <xdr:ext cx="393561" cy="370744"/>
    <xdr:pic>
      <xdr:nvPicPr>
        <xdr:cNvPr id="752" name="Picture 751">
          <a:extLst>
            <a:ext uri="{FF2B5EF4-FFF2-40B4-BE49-F238E27FC236}">
              <a16:creationId xmlns:a16="http://schemas.microsoft.com/office/drawing/2014/main" id="{00000000-0008-0000-0100-0000F0020000}"/>
            </a:ext>
          </a:extLst>
        </xdr:cNvPr>
        <xdr:cNvPicPr>
          <a:picLocks noChangeAspect="1"/>
        </xdr:cNvPicPr>
      </xdr:nvPicPr>
      <xdr:blipFill>
        <a:blip xmlns:r="http://schemas.openxmlformats.org/officeDocument/2006/relationships" r:embed="rId1"/>
        <a:stretch>
          <a:fillRect/>
        </a:stretch>
      </xdr:blipFill>
      <xdr:spPr>
        <a:xfrm>
          <a:off x="2787579" y="619610"/>
          <a:ext cx="393561" cy="370744"/>
        </a:xfrm>
        <a:prstGeom prst="rect">
          <a:avLst/>
        </a:prstGeom>
      </xdr:spPr>
    </xdr:pic>
    <xdr:clientData/>
  </xdr:oneCellAnchor>
  <xdr:oneCellAnchor>
    <xdr:from>
      <xdr:col>15</xdr:col>
      <xdr:colOff>181707</xdr:colOff>
      <xdr:row>3</xdr:row>
      <xdr:rowOff>75324</xdr:rowOff>
    </xdr:from>
    <xdr:ext cx="393561" cy="370744"/>
    <xdr:pic>
      <xdr:nvPicPr>
        <xdr:cNvPr id="753" name="Picture 752">
          <a:extLst>
            <a:ext uri="{FF2B5EF4-FFF2-40B4-BE49-F238E27FC236}">
              <a16:creationId xmlns:a16="http://schemas.microsoft.com/office/drawing/2014/main" id="{00000000-0008-0000-0100-0000F1020000}"/>
            </a:ext>
          </a:extLst>
        </xdr:cNvPr>
        <xdr:cNvPicPr>
          <a:picLocks noChangeAspect="1"/>
        </xdr:cNvPicPr>
      </xdr:nvPicPr>
      <xdr:blipFill>
        <a:blip xmlns:r="http://schemas.openxmlformats.org/officeDocument/2006/relationships" r:embed="rId1"/>
        <a:stretch>
          <a:fillRect/>
        </a:stretch>
      </xdr:blipFill>
      <xdr:spPr>
        <a:xfrm>
          <a:off x="4361821" y="641381"/>
          <a:ext cx="393561" cy="370744"/>
        </a:xfrm>
        <a:prstGeom prst="rect">
          <a:avLst/>
        </a:prstGeom>
      </xdr:spPr>
    </xdr:pic>
    <xdr:clientData/>
  </xdr:oneCellAnchor>
  <xdr:oneCellAnchor>
    <xdr:from>
      <xdr:col>6</xdr:col>
      <xdr:colOff>46054</xdr:colOff>
      <xdr:row>5</xdr:row>
      <xdr:rowOff>107981</xdr:rowOff>
    </xdr:from>
    <xdr:ext cx="393561" cy="370744"/>
    <xdr:pic>
      <xdr:nvPicPr>
        <xdr:cNvPr id="754" name="Picture 753">
          <a:extLst>
            <a:ext uri="{FF2B5EF4-FFF2-40B4-BE49-F238E27FC236}">
              <a16:creationId xmlns:a16="http://schemas.microsoft.com/office/drawing/2014/main" id="{00000000-0008-0000-0100-0000F2020000}"/>
            </a:ext>
          </a:extLst>
        </xdr:cNvPr>
        <xdr:cNvPicPr>
          <a:picLocks noChangeAspect="1"/>
        </xdr:cNvPicPr>
      </xdr:nvPicPr>
      <xdr:blipFill>
        <a:blip xmlns:r="http://schemas.openxmlformats.org/officeDocument/2006/relationships" r:embed="rId1"/>
        <a:stretch>
          <a:fillRect/>
        </a:stretch>
      </xdr:blipFill>
      <xdr:spPr>
        <a:xfrm>
          <a:off x="2462683" y="1044152"/>
          <a:ext cx="393561" cy="370744"/>
        </a:xfrm>
        <a:prstGeom prst="rect">
          <a:avLst/>
        </a:prstGeom>
      </xdr:spPr>
    </xdr:pic>
    <xdr:clientData/>
  </xdr:oneCellAnchor>
  <xdr:oneCellAnchor>
    <xdr:from>
      <xdr:col>8</xdr:col>
      <xdr:colOff>187569</xdr:colOff>
      <xdr:row>7</xdr:row>
      <xdr:rowOff>151524</xdr:rowOff>
    </xdr:from>
    <xdr:ext cx="393561" cy="370744"/>
    <xdr:pic>
      <xdr:nvPicPr>
        <xdr:cNvPr id="755" name="Picture 754">
          <a:extLst>
            <a:ext uri="{FF2B5EF4-FFF2-40B4-BE49-F238E27FC236}">
              <a16:creationId xmlns:a16="http://schemas.microsoft.com/office/drawing/2014/main" id="{00000000-0008-0000-0100-0000F3020000}"/>
            </a:ext>
          </a:extLst>
        </xdr:cNvPr>
        <xdr:cNvPicPr>
          <a:picLocks noChangeAspect="1"/>
        </xdr:cNvPicPr>
      </xdr:nvPicPr>
      <xdr:blipFill>
        <a:blip xmlns:r="http://schemas.openxmlformats.org/officeDocument/2006/relationships" r:embed="rId1"/>
        <a:stretch>
          <a:fillRect/>
        </a:stretch>
      </xdr:blipFill>
      <xdr:spPr>
        <a:xfrm>
          <a:off x="2996083" y="1457810"/>
          <a:ext cx="393561" cy="370744"/>
        </a:xfrm>
        <a:prstGeom prst="rect">
          <a:avLst/>
        </a:prstGeom>
      </xdr:spPr>
    </xdr:pic>
    <xdr:clientData/>
  </xdr:oneCellAnchor>
  <xdr:oneCellAnchor>
    <xdr:from>
      <xdr:col>16</xdr:col>
      <xdr:colOff>62802</xdr:colOff>
      <xdr:row>14</xdr:row>
      <xdr:rowOff>173295</xdr:rowOff>
    </xdr:from>
    <xdr:ext cx="393561" cy="370744"/>
    <xdr:pic>
      <xdr:nvPicPr>
        <xdr:cNvPr id="756" name="Picture 755">
          <a:extLst>
            <a:ext uri="{FF2B5EF4-FFF2-40B4-BE49-F238E27FC236}">
              <a16:creationId xmlns:a16="http://schemas.microsoft.com/office/drawing/2014/main" id="{00000000-0008-0000-0100-0000F4020000}"/>
            </a:ext>
          </a:extLst>
        </xdr:cNvPr>
        <xdr:cNvPicPr>
          <a:picLocks noChangeAspect="1"/>
        </xdr:cNvPicPr>
      </xdr:nvPicPr>
      <xdr:blipFill>
        <a:blip xmlns:r="http://schemas.openxmlformats.org/officeDocument/2006/relationships" r:embed="rId1"/>
        <a:stretch>
          <a:fillRect/>
        </a:stretch>
      </xdr:blipFill>
      <xdr:spPr>
        <a:xfrm>
          <a:off x="4438859" y="2774981"/>
          <a:ext cx="393561" cy="370744"/>
        </a:xfrm>
        <a:prstGeom prst="rect">
          <a:avLst/>
        </a:prstGeom>
      </xdr:spPr>
    </xdr:pic>
    <xdr:clientData/>
  </xdr:oneCellAnchor>
  <xdr:oneCellAnchor>
    <xdr:from>
      <xdr:col>18</xdr:col>
      <xdr:colOff>144862</xdr:colOff>
      <xdr:row>12</xdr:row>
      <xdr:rowOff>102120</xdr:rowOff>
    </xdr:from>
    <xdr:ext cx="393561" cy="370744"/>
    <xdr:pic>
      <xdr:nvPicPr>
        <xdr:cNvPr id="757" name="Picture 756">
          <a:extLst>
            <a:ext uri="{FF2B5EF4-FFF2-40B4-BE49-F238E27FC236}">
              <a16:creationId xmlns:a16="http://schemas.microsoft.com/office/drawing/2014/main" id="{00000000-0008-0000-0100-0000F5020000}"/>
            </a:ext>
          </a:extLst>
        </xdr:cNvPr>
        <xdr:cNvPicPr>
          <a:picLocks noChangeAspect="1"/>
        </xdr:cNvPicPr>
      </xdr:nvPicPr>
      <xdr:blipFill>
        <a:blip xmlns:r="http://schemas.openxmlformats.org/officeDocument/2006/relationships" r:embed="rId1"/>
        <a:stretch>
          <a:fillRect/>
        </a:stretch>
      </xdr:blipFill>
      <xdr:spPr>
        <a:xfrm>
          <a:off x="4912805" y="2333691"/>
          <a:ext cx="393561" cy="370744"/>
        </a:xfrm>
        <a:prstGeom prst="rect">
          <a:avLst/>
        </a:prstGeom>
      </xdr:spPr>
    </xdr:pic>
    <xdr:clientData/>
  </xdr:oneCellAnchor>
  <xdr:oneCellAnchor>
    <xdr:from>
      <xdr:col>12</xdr:col>
      <xdr:colOff>123928</xdr:colOff>
      <xdr:row>12</xdr:row>
      <xdr:rowOff>20059</xdr:rowOff>
    </xdr:from>
    <xdr:ext cx="393561" cy="370744"/>
    <xdr:pic>
      <xdr:nvPicPr>
        <xdr:cNvPr id="758" name="Picture 757">
          <a:extLst>
            <a:ext uri="{FF2B5EF4-FFF2-40B4-BE49-F238E27FC236}">
              <a16:creationId xmlns:a16="http://schemas.microsoft.com/office/drawing/2014/main" id="{00000000-0008-0000-0100-0000F6020000}"/>
            </a:ext>
          </a:extLst>
        </xdr:cNvPr>
        <xdr:cNvPicPr>
          <a:picLocks noChangeAspect="1"/>
        </xdr:cNvPicPr>
      </xdr:nvPicPr>
      <xdr:blipFill>
        <a:blip xmlns:r="http://schemas.openxmlformats.org/officeDocument/2006/relationships" r:embed="rId1"/>
        <a:stretch>
          <a:fillRect/>
        </a:stretch>
      </xdr:blipFill>
      <xdr:spPr>
        <a:xfrm>
          <a:off x="3716214" y="2251630"/>
          <a:ext cx="393561" cy="370744"/>
        </a:xfrm>
        <a:prstGeom prst="rect">
          <a:avLst/>
        </a:prstGeom>
      </xdr:spPr>
    </xdr:pic>
    <xdr:clientData/>
  </xdr:oneCellAnchor>
  <xdr:oneCellAnchor>
    <xdr:from>
      <xdr:col>18</xdr:col>
      <xdr:colOff>135651</xdr:colOff>
      <xdr:row>16</xdr:row>
      <xdr:rowOff>167433</xdr:rowOff>
    </xdr:from>
    <xdr:ext cx="393561" cy="370744"/>
    <xdr:pic>
      <xdr:nvPicPr>
        <xdr:cNvPr id="759" name="Picture 758">
          <a:extLst>
            <a:ext uri="{FF2B5EF4-FFF2-40B4-BE49-F238E27FC236}">
              <a16:creationId xmlns:a16="http://schemas.microsoft.com/office/drawing/2014/main" id="{00000000-0008-0000-0100-0000F7020000}"/>
            </a:ext>
          </a:extLst>
        </xdr:cNvPr>
        <xdr:cNvPicPr>
          <a:picLocks noChangeAspect="1"/>
        </xdr:cNvPicPr>
      </xdr:nvPicPr>
      <xdr:blipFill>
        <a:blip xmlns:r="http://schemas.openxmlformats.org/officeDocument/2006/relationships" r:embed="rId1"/>
        <a:stretch>
          <a:fillRect/>
        </a:stretch>
      </xdr:blipFill>
      <xdr:spPr>
        <a:xfrm>
          <a:off x="4903594" y="3139233"/>
          <a:ext cx="393561" cy="370744"/>
        </a:xfrm>
        <a:prstGeom prst="rect">
          <a:avLst/>
        </a:prstGeom>
      </xdr:spPr>
    </xdr:pic>
    <xdr:clientData/>
  </xdr:oneCellAnchor>
  <xdr:oneCellAnchor>
    <xdr:from>
      <xdr:col>5</xdr:col>
      <xdr:colOff>87084</xdr:colOff>
      <xdr:row>16</xdr:row>
      <xdr:rowOff>156548</xdr:rowOff>
    </xdr:from>
    <xdr:ext cx="393561" cy="370744"/>
    <xdr:pic>
      <xdr:nvPicPr>
        <xdr:cNvPr id="760" name="Picture 759">
          <a:extLst>
            <a:ext uri="{FF2B5EF4-FFF2-40B4-BE49-F238E27FC236}">
              <a16:creationId xmlns:a16="http://schemas.microsoft.com/office/drawing/2014/main" id="{00000000-0008-0000-0100-0000F8020000}"/>
            </a:ext>
          </a:extLst>
        </xdr:cNvPr>
        <xdr:cNvPicPr>
          <a:picLocks noChangeAspect="1"/>
        </xdr:cNvPicPr>
      </xdr:nvPicPr>
      <xdr:blipFill>
        <a:blip xmlns:r="http://schemas.openxmlformats.org/officeDocument/2006/relationships" r:embed="rId1"/>
        <a:stretch>
          <a:fillRect/>
        </a:stretch>
      </xdr:blipFill>
      <xdr:spPr>
        <a:xfrm>
          <a:off x="2307770" y="3128348"/>
          <a:ext cx="393561" cy="370744"/>
        </a:xfrm>
        <a:prstGeom prst="rect">
          <a:avLst/>
        </a:prstGeom>
      </xdr:spPr>
    </xdr:pic>
    <xdr:clientData/>
  </xdr:oneCellAnchor>
  <xdr:oneCellAnchor>
    <xdr:from>
      <xdr:col>3</xdr:col>
      <xdr:colOff>22608</xdr:colOff>
      <xdr:row>3</xdr:row>
      <xdr:rowOff>48110</xdr:rowOff>
    </xdr:from>
    <xdr:ext cx="393561" cy="370744"/>
    <xdr:pic>
      <xdr:nvPicPr>
        <xdr:cNvPr id="761" name="Picture 760">
          <a:extLst>
            <a:ext uri="{FF2B5EF4-FFF2-40B4-BE49-F238E27FC236}">
              <a16:creationId xmlns:a16="http://schemas.microsoft.com/office/drawing/2014/main" id="{00000000-0008-0000-0100-0000F9020000}"/>
            </a:ext>
          </a:extLst>
        </xdr:cNvPr>
        <xdr:cNvPicPr>
          <a:picLocks noChangeAspect="1"/>
        </xdr:cNvPicPr>
      </xdr:nvPicPr>
      <xdr:blipFill>
        <a:blip xmlns:r="http://schemas.openxmlformats.org/officeDocument/2006/relationships" r:embed="rId1"/>
        <a:stretch>
          <a:fillRect/>
        </a:stretch>
      </xdr:blipFill>
      <xdr:spPr>
        <a:xfrm>
          <a:off x="1851408" y="614167"/>
          <a:ext cx="393561" cy="370744"/>
        </a:xfrm>
        <a:prstGeom prst="rect">
          <a:avLst/>
        </a:prstGeom>
      </xdr:spPr>
    </xdr:pic>
    <xdr:clientData/>
  </xdr:oneCellAnchor>
  <xdr:oneCellAnchor>
    <xdr:from>
      <xdr:col>5</xdr:col>
      <xdr:colOff>51078</xdr:colOff>
      <xdr:row>3</xdr:row>
      <xdr:rowOff>58996</xdr:rowOff>
    </xdr:from>
    <xdr:ext cx="393561" cy="370744"/>
    <xdr:pic>
      <xdr:nvPicPr>
        <xdr:cNvPr id="762" name="Picture 761">
          <a:extLst>
            <a:ext uri="{FF2B5EF4-FFF2-40B4-BE49-F238E27FC236}">
              <a16:creationId xmlns:a16="http://schemas.microsoft.com/office/drawing/2014/main" id="{00000000-0008-0000-0100-0000FA020000}"/>
            </a:ext>
          </a:extLst>
        </xdr:cNvPr>
        <xdr:cNvPicPr>
          <a:picLocks noChangeAspect="1"/>
        </xdr:cNvPicPr>
      </xdr:nvPicPr>
      <xdr:blipFill>
        <a:blip xmlns:r="http://schemas.openxmlformats.org/officeDocument/2006/relationships" r:embed="rId1"/>
        <a:stretch>
          <a:fillRect/>
        </a:stretch>
      </xdr:blipFill>
      <xdr:spPr>
        <a:xfrm>
          <a:off x="2271764" y="625053"/>
          <a:ext cx="393561" cy="370744"/>
        </a:xfrm>
        <a:prstGeom prst="rect">
          <a:avLst/>
        </a:prstGeom>
      </xdr:spPr>
    </xdr:pic>
    <xdr:clientData/>
  </xdr:oneCellAnchor>
  <xdr:oneCellAnchor>
    <xdr:from>
      <xdr:col>13</xdr:col>
      <xdr:colOff>78712</xdr:colOff>
      <xdr:row>3</xdr:row>
      <xdr:rowOff>69882</xdr:rowOff>
    </xdr:from>
    <xdr:ext cx="393561" cy="370744"/>
    <xdr:pic>
      <xdr:nvPicPr>
        <xdr:cNvPr id="763" name="Picture 762">
          <a:extLst>
            <a:ext uri="{FF2B5EF4-FFF2-40B4-BE49-F238E27FC236}">
              <a16:creationId xmlns:a16="http://schemas.microsoft.com/office/drawing/2014/main" id="{00000000-0008-0000-0100-0000FB020000}"/>
            </a:ext>
          </a:extLst>
        </xdr:cNvPr>
        <xdr:cNvPicPr>
          <a:picLocks noChangeAspect="1"/>
        </xdr:cNvPicPr>
      </xdr:nvPicPr>
      <xdr:blipFill>
        <a:blip xmlns:r="http://schemas.openxmlformats.org/officeDocument/2006/relationships" r:embed="rId1"/>
        <a:stretch>
          <a:fillRect/>
        </a:stretch>
      </xdr:blipFill>
      <xdr:spPr>
        <a:xfrm>
          <a:off x="3866941" y="635939"/>
          <a:ext cx="393561" cy="370744"/>
        </a:xfrm>
        <a:prstGeom prst="rect">
          <a:avLst/>
        </a:prstGeom>
      </xdr:spPr>
    </xdr:pic>
    <xdr:clientData/>
  </xdr:oneCellAnchor>
  <xdr:oneCellAnchor>
    <xdr:from>
      <xdr:col>16</xdr:col>
      <xdr:colOff>13397</xdr:colOff>
      <xdr:row>5</xdr:row>
      <xdr:rowOff>102539</xdr:rowOff>
    </xdr:from>
    <xdr:ext cx="393561" cy="370744"/>
    <xdr:pic>
      <xdr:nvPicPr>
        <xdr:cNvPr id="764" name="Picture 763">
          <a:extLst>
            <a:ext uri="{FF2B5EF4-FFF2-40B4-BE49-F238E27FC236}">
              <a16:creationId xmlns:a16="http://schemas.microsoft.com/office/drawing/2014/main" id="{00000000-0008-0000-0100-0000FC020000}"/>
            </a:ext>
          </a:extLst>
        </xdr:cNvPr>
        <xdr:cNvPicPr>
          <a:picLocks noChangeAspect="1"/>
        </xdr:cNvPicPr>
      </xdr:nvPicPr>
      <xdr:blipFill>
        <a:blip xmlns:r="http://schemas.openxmlformats.org/officeDocument/2006/relationships" r:embed="rId1"/>
        <a:stretch>
          <a:fillRect/>
        </a:stretch>
      </xdr:blipFill>
      <xdr:spPr>
        <a:xfrm>
          <a:off x="4389454" y="1038710"/>
          <a:ext cx="393561" cy="370744"/>
        </a:xfrm>
        <a:prstGeom prst="rect">
          <a:avLst/>
        </a:prstGeom>
      </xdr:spPr>
    </xdr:pic>
    <xdr:clientData/>
  </xdr:oneCellAnchor>
  <xdr:oneCellAnchor>
    <xdr:from>
      <xdr:col>18</xdr:col>
      <xdr:colOff>117230</xdr:colOff>
      <xdr:row>3</xdr:row>
      <xdr:rowOff>69881</xdr:rowOff>
    </xdr:from>
    <xdr:ext cx="393561" cy="370744"/>
    <xdr:pic>
      <xdr:nvPicPr>
        <xdr:cNvPr id="765" name="Picture 764">
          <a:extLst>
            <a:ext uri="{FF2B5EF4-FFF2-40B4-BE49-F238E27FC236}">
              <a16:creationId xmlns:a16="http://schemas.microsoft.com/office/drawing/2014/main" id="{00000000-0008-0000-0100-0000FD020000}"/>
            </a:ext>
          </a:extLst>
        </xdr:cNvPr>
        <xdr:cNvPicPr>
          <a:picLocks noChangeAspect="1"/>
        </xdr:cNvPicPr>
      </xdr:nvPicPr>
      <xdr:blipFill>
        <a:blip xmlns:r="http://schemas.openxmlformats.org/officeDocument/2006/relationships" r:embed="rId1"/>
        <a:stretch>
          <a:fillRect/>
        </a:stretch>
      </xdr:blipFill>
      <xdr:spPr>
        <a:xfrm>
          <a:off x="4885173" y="635938"/>
          <a:ext cx="393561" cy="370744"/>
        </a:xfrm>
        <a:prstGeom prst="rect">
          <a:avLst/>
        </a:prstGeom>
      </xdr:spPr>
    </xdr:pic>
    <xdr:clientData/>
  </xdr:oneCellAnchor>
  <xdr:oneCellAnchor>
    <xdr:from>
      <xdr:col>18</xdr:col>
      <xdr:colOff>123091</xdr:colOff>
      <xdr:row>18</xdr:row>
      <xdr:rowOff>183763</xdr:rowOff>
    </xdr:from>
    <xdr:ext cx="393561" cy="370744"/>
    <xdr:pic>
      <xdr:nvPicPr>
        <xdr:cNvPr id="766" name="Picture 765">
          <a:extLst>
            <a:ext uri="{FF2B5EF4-FFF2-40B4-BE49-F238E27FC236}">
              <a16:creationId xmlns:a16="http://schemas.microsoft.com/office/drawing/2014/main" id="{00000000-0008-0000-0100-0000FE020000}"/>
            </a:ext>
          </a:extLst>
        </xdr:cNvPr>
        <xdr:cNvPicPr>
          <a:picLocks noChangeAspect="1"/>
        </xdr:cNvPicPr>
      </xdr:nvPicPr>
      <xdr:blipFill>
        <a:blip xmlns:r="http://schemas.openxmlformats.org/officeDocument/2006/relationships" r:embed="rId1"/>
        <a:stretch>
          <a:fillRect/>
        </a:stretch>
      </xdr:blipFill>
      <xdr:spPr>
        <a:xfrm>
          <a:off x="4891034" y="3525677"/>
          <a:ext cx="393561" cy="370744"/>
        </a:xfrm>
        <a:prstGeom prst="rect">
          <a:avLst/>
        </a:prstGeom>
      </xdr:spPr>
    </xdr:pic>
    <xdr:clientData/>
  </xdr:oneCellAnchor>
  <xdr:oneCellAnchor>
    <xdr:from>
      <xdr:col>8</xdr:col>
      <xdr:colOff>134814</xdr:colOff>
      <xdr:row>10</xdr:row>
      <xdr:rowOff>3730</xdr:rowOff>
    </xdr:from>
    <xdr:ext cx="393561" cy="370744"/>
    <xdr:pic>
      <xdr:nvPicPr>
        <xdr:cNvPr id="767" name="Picture 766">
          <a:extLst>
            <a:ext uri="{FF2B5EF4-FFF2-40B4-BE49-F238E27FC236}">
              <a16:creationId xmlns:a16="http://schemas.microsoft.com/office/drawing/2014/main" id="{00000000-0008-0000-0100-0000FF020000}"/>
            </a:ext>
          </a:extLst>
        </xdr:cNvPr>
        <xdr:cNvPicPr>
          <a:picLocks noChangeAspect="1"/>
        </xdr:cNvPicPr>
      </xdr:nvPicPr>
      <xdr:blipFill>
        <a:blip xmlns:r="http://schemas.openxmlformats.org/officeDocument/2006/relationships" r:embed="rId1"/>
        <a:stretch>
          <a:fillRect/>
        </a:stretch>
      </xdr:blipFill>
      <xdr:spPr>
        <a:xfrm>
          <a:off x="2943328" y="1865187"/>
          <a:ext cx="393561" cy="370744"/>
        </a:xfrm>
        <a:prstGeom prst="rect">
          <a:avLst/>
        </a:prstGeom>
      </xdr:spPr>
    </xdr:pic>
    <xdr:clientData/>
  </xdr:oneCellAnchor>
  <xdr:oneCellAnchor>
    <xdr:from>
      <xdr:col>5</xdr:col>
      <xdr:colOff>168308</xdr:colOff>
      <xdr:row>10</xdr:row>
      <xdr:rowOff>31363</xdr:rowOff>
    </xdr:from>
    <xdr:ext cx="393561" cy="370744"/>
    <xdr:pic>
      <xdr:nvPicPr>
        <xdr:cNvPr id="768" name="Picture 767">
          <a:extLst>
            <a:ext uri="{FF2B5EF4-FFF2-40B4-BE49-F238E27FC236}">
              <a16:creationId xmlns:a16="http://schemas.microsoft.com/office/drawing/2014/main" id="{00000000-0008-0000-0100-000000030000}"/>
            </a:ext>
          </a:extLst>
        </xdr:cNvPr>
        <xdr:cNvPicPr>
          <a:picLocks noChangeAspect="1"/>
        </xdr:cNvPicPr>
      </xdr:nvPicPr>
      <xdr:blipFill>
        <a:blip xmlns:r="http://schemas.openxmlformats.org/officeDocument/2006/relationships" r:embed="rId1"/>
        <a:stretch>
          <a:fillRect/>
        </a:stretch>
      </xdr:blipFill>
      <xdr:spPr>
        <a:xfrm>
          <a:off x="2388994" y="1892820"/>
          <a:ext cx="393561" cy="370744"/>
        </a:xfrm>
        <a:prstGeom prst="rect">
          <a:avLst/>
        </a:prstGeom>
      </xdr:spPr>
    </xdr:pic>
    <xdr:clientData/>
  </xdr:oneCellAnchor>
  <xdr:oneCellAnchor>
    <xdr:from>
      <xdr:col>16</xdr:col>
      <xdr:colOff>97970</xdr:colOff>
      <xdr:row>18</xdr:row>
      <xdr:rowOff>172877</xdr:rowOff>
    </xdr:from>
    <xdr:ext cx="393561" cy="370744"/>
    <xdr:pic>
      <xdr:nvPicPr>
        <xdr:cNvPr id="769" name="Picture 768">
          <a:extLst>
            <a:ext uri="{FF2B5EF4-FFF2-40B4-BE49-F238E27FC236}">
              <a16:creationId xmlns:a16="http://schemas.microsoft.com/office/drawing/2014/main" id="{00000000-0008-0000-0100-000001030000}"/>
            </a:ext>
          </a:extLst>
        </xdr:cNvPr>
        <xdr:cNvPicPr>
          <a:picLocks noChangeAspect="1"/>
        </xdr:cNvPicPr>
      </xdr:nvPicPr>
      <xdr:blipFill>
        <a:blip xmlns:r="http://schemas.openxmlformats.org/officeDocument/2006/relationships" r:embed="rId1"/>
        <a:stretch>
          <a:fillRect/>
        </a:stretch>
      </xdr:blipFill>
      <xdr:spPr>
        <a:xfrm>
          <a:off x="4474027" y="3514791"/>
          <a:ext cx="393561" cy="370744"/>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1</xdr:col>
      <xdr:colOff>310243</xdr:colOff>
      <xdr:row>6</xdr:row>
      <xdr:rowOff>99589</xdr:rowOff>
    </xdr:from>
    <xdr:to>
      <xdr:col>6</xdr:col>
      <xdr:colOff>180703</xdr:colOff>
      <xdr:row>19</xdr:row>
      <xdr:rowOff>26759</xdr:rowOff>
    </xdr:to>
    <xdr:pic>
      <xdr:nvPicPr>
        <xdr:cNvPr id="2" name="Picture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919843" y="1220818"/>
          <a:ext cx="3147060" cy="2332912"/>
        </a:xfrm>
        <a:prstGeom prst="rect">
          <a:avLst/>
        </a:prstGeom>
      </xdr:spPr>
    </xdr:pic>
    <xdr:clientData/>
  </xdr:twoCellAnchor>
  <xdr:oneCellAnchor>
    <xdr:from>
      <xdr:col>9</xdr:col>
      <xdr:colOff>175260</xdr:colOff>
      <xdr:row>10</xdr:row>
      <xdr:rowOff>83820</xdr:rowOff>
    </xdr:from>
    <xdr:ext cx="1127760" cy="404726"/>
    <mc:AlternateContent xmlns:mc="http://schemas.openxmlformats.org/markup-compatibility/2006" xmlns:a14="http://schemas.microsoft.com/office/drawing/2010/main">
      <mc:Choice Requires="a14">
        <xdr:sp macro="" textlink="">
          <xdr:nvSpPr>
            <xdr:cNvPr id="3" name="TextBox 2">
              <a:extLst>
                <a:ext uri="{FF2B5EF4-FFF2-40B4-BE49-F238E27FC236}">
                  <a16:creationId xmlns:a16="http://schemas.microsoft.com/office/drawing/2014/main" id="{00000000-0008-0000-0200-000003000000}"/>
                </a:ext>
              </a:extLst>
            </xdr:cNvPr>
            <xdr:cNvSpPr txBox="1"/>
          </xdr:nvSpPr>
          <xdr:spPr>
            <a:xfrm>
              <a:off x="7490460" y="1744980"/>
              <a:ext cx="1127760" cy="40472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14:m>
                <m:oMathPara xmlns:m="http://schemas.openxmlformats.org/officeDocument/2006/math">
                  <m:oMathParaPr>
                    <m:jc m:val="centerGroup"/>
                  </m:oMathParaPr>
                  <m:oMath xmlns:m="http://schemas.openxmlformats.org/officeDocument/2006/math">
                    <m:r>
                      <a:rPr lang="en-US" sz="1400" b="0" i="1">
                        <a:latin typeface="Cambria Math" panose="02040503050406030204" pitchFamily="18" charset="0"/>
                      </a:rPr>
                      <m:t>𝑞</m:t>
                    </m:r>
                    <m:r>
                      <a:rPr lang="en-US" sz="1400" b="0" i="1">
                        <a:latin typeface="Cambria Math" panose="02040503050406030204" pitchFamily="18" charset="0"/>
                      </a:rPr>
                      <m:t>=−</m:t>
                    </m:r>
                    <m:r>
                      <a:rPr lang="en-US" sz="1400" b="0" i="1">
                        <a:latin typeface="Cambria Math" panose="02040503050406030204" pitchFamily="18" charset="0"/>
                      </a:rPr>
                      <m:t>𝐾</m:t>
                    </m:r>
                    <m:f>
                      <m:fPr>
                        <m:ctrlPr>
                          <a:rPr lang="en-US" sz="1400" b="0" i="1">
                            <a:latin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m:t>
                        </m:r>
                      </m:num>
                      <m:den>
                        <m:r>
                          <a:rPr lang="en-US" sz="1400" b="0" i="1">
                            <a:latin typeface="Cambria Math" panose="02040503050406030204" pitchFamily="18" charset="0"/>
                            <a:ea typeface="Cambria Math" panose="02040503050406030204" pitchFamily="18" charset="0"/>
                          </a:rPr>
                          <m:t>∆ℓ</m:t>
                        </m:r>
                      </m:den>
                    </m:f>
                  </m:oMath>
                </m:oMathPara>
              </a14:m>
              <a:endParaRPr lang="en-US" sz="1400"/>
            </a:p>
          </xdr:txBody>
        </xdr:sp>
      </mc:Choice>
      <mc:Fallback xmlns="">
        <xdr:sp macro="" textlink="">
          <xdr:nvSpPr>
            <xdr:cNvPr id="3" name="TextBox 2">
              <a:extLst>
                <a:ext uri="{FF2B5EF4-FFF2-40B4-BE49-F238E27FC236}">
                  <a16:creationId xmlns:a16="http://schemas.microsoft.com/office/drawing/2014/main" id="{8648433A-D2AC-49AF-8FB0-4C48C9EB11E9}"/>
                </a:ext>
              </a:extLst>
            </xdr:cNvPr>
            <xdr:cNvSpPr txBox="1"/>
          </xdr:nvSpPr>
          <xdr:spPr>
            <a:xfrm>
              <a:off x="7490460" y="1744980"/>
              <a:ext cx="1127760" cy="40472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r>
                <a:rPr lang="en-US" sz="1400" b="0" i="0">
                  <a:latin typeface="Cambria Math" panose="02040503050406030204" pitchFamily="18" charset="0"/>
                </a:rPr>
                <a:t>𝑞=−𝐾</a:t>
              </a:r>
              <a:r>
                <a:rPr lang="en-US" sz="1400" b="0" i="0">
                  <a:latin typeface="Cambria Math" panose="02040503050406030204" pitchFamily="18" charset="0"/>
                  <a:ea typeface="Cambria Math" panose="02040503050406030204" pitchFamily="18" charset="0"/>
                </a:rPr>
                <a:t> ∆𝐻/∆ℓ</a:t>
              </a:r>
              <a:endParaRPr lang="en-US" sz="1400"/>
            </a:p>
          </xdr:txBody>
        </xdr:sp>
      </mc:Fallback>
    </mc:AlternateContent>
    <xdr:clientData/>
  </xdr:oneCellAnchor>
  <xdr:oneCellAnchor>
    <xdr:from>
      <xdr:col>9</xdr:col>
      <xdr:colOff>160020</xdr:colOff>
      <xdr:row>15</xdr:row>
      <xdr:rowOff>76200</xdr:rowOff>
    </xdr:from>
    <xdr:ext cx="1127760" cy="405304"/>
    <mc:AlternateContent xmlns:mc="http://schemas.openxmlformats.org/markup-compatibility/2006" xmlns:a14="http://schemas.microsoft.com/office/drawing/2010/main">
      <mc:Choice Requires="a14">
        <xdr:sp macro="" textlink="">
          <xdr:nvSpPr>
            <xdr:cNvPr id="4" name="TextBox 3">
              <a:extLst>
                <a:ext uri="{FF2B5EF4-FFF2-40B4-BE49-F238E27FC236}">
                  <a16:creationId xmlns:a16="http://schemas.microsoft.com/office/drawing/2014/main" id="{00000000-0008-0000-0200-000004000000}"/>
                </a:ext>
              </a:extLst>
            </xdr:cNvPr>
            <xdr:cNvSpPr txBox="1"/>
          </xdr:nvSpPr>
          <xdr:spPr>
            <a:xfrm>
              <a:off x="7475220" y="3383280"/>
              <a:ext cx="1127760" cy="40530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14:m>
                <m:oMathPara xmlns:m="http://schemas.openxmlformats.org/officeDocument/2006/math">
                  <m:oMathParaPr>
                    <m:jc m:val="centerGroup"/>
                  </m:oMathParaPr>
                  <m:oMath xmlns:m="http://schemas.openxmlformats.org/officeDocument/2006/math">
                    <m:r>
                      <a:rPr lang="en-US" sz="1400" b="0" i="1">
                        <a:latin typeface="Cambria Math" panose="02040503050406030204" pitchFamily="18" charset="0"/>
                      </a:rPr>
                      <m:t>𝑣</m:t>
                    </m:r>
                    <m:r>
                      <a:rPr lang="en-US" sz="1400" b="0" i="1">
                        <a:latin typeface="Cambria Math" panose="02040503050406030204" pitchFamily="18" charset="0"/>
                      </a:rPr>
                      <m:t>=</m:t>
                    </m:r>
                    <m:f>
                      <m:fPr>
                        <m:ctrlPr>
                          <a:rPr lang="en-US" sz="1400" b="0" i="1">
                            <a:latin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𝑞</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𝑛</m:t>
                            </m:r>
                          </m:e>
                          <m:sub>
                            <m:r>
                              <a:rPr lang="en-US" sz="1400" b="0" i="1">
                                <a:latin typeface="Cambria Math" panose="02040503050406030204" pitchFamily="18" charset="0"/>
                                <a:ea typeface="Cambria Math" panose="02040503050406030204" pitchFamily="18" charset="0"/>
                              </a:rPr>
                              <m:t>𝑒</m:t>
                            </m:r>
                          </m:sub>
                        </m:sSub>
                      </m:den>
                    </m:f>
                  </m:oMath>
                </m:oMathPara>
              </a14:m>
              <a:endParaRPr lang="en-US" sz="1400"/>
            </a:p>
          </xdr:txBody>
        </xdr:sp>
      </mc:Choice>
      <mc:Fallback xmlns="">
        <xdr:sp macro="" textlink="">
          <xdr:nvSpPr>
            <xdr:cNvPr id="4" name="TextBox 3">
              <a:extLst>
                <a:ext uri="{FF2B5EF4-FFF2-40B4-BE49-F238E27FC236}">
                  <a16:creationId xmlns:a16="http://schemas.microsoft.com/office/drawing/2014/main" id="{EEAFE80E-B6F6-46D5-8444-06AF35BA3D6E}"/>
                </a:ext>
              </a:extLst>
            </xdr:cNvPr>
            <xdr:cNvSpPr txBox="1"/>
          </xdr:nvSpPr>
          <xdr:spPr>
            <a:xfrm>
              <a:off x="7475220" y="3383280"/>
              <a:ext cx="1127760" cy="40530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r>
                <a:rPr lang="en-US" sz="1400" b="0" i="0">
                  <a:latin typeface="Cambria Math" panose="02040503050406030204" pitchFamily="18" charset="0"/>
                </a:rPr>
                <a:t>𝑣=</a:t>
              </a:r>
              <a:r>
                <a:rPr lang="en-US" sz="1400" b="0" i="0">
                  <a:latin typeface="Cambria Math" panose="02040503050406030204" pitchFamily="18" charset="0"/>
                  <a:ea typeface="Cambria Math" panose="02040503050406030204" pitchFamily="18" charset="0"/>
                </a:rPr>
                <a:t>𝑞/𝑛_𝑒 </a:t>
              </a:r>
              <a:endParaRPr lang="en-US" sz="1400"/>
            </a:p>
          </xdr:txBody>
        </xdr:sp>
      </mc:Fallback>
    </mc:AlternateContent>
    <xdr:clientData/>
  </xdr:oneCellAnchor>
  <xdr:twoCellAnchor editAs="oneCell">
    <xdr:from>
      <xdr:col>8</xdr:col>
      <xdr:colOff>60960</xdr:colOff>
      <xdr:row>28</xdr:row>
      <xdr:rowOff>167640</xdr:rowOff>
    </xdr:from>
    <xdr:to>
      <xdr:col>18</xdr:col>
      <xdr:colOff>46247</xdr:colOff>
      <xdr:row>58</xdr:row>
      <xdr:rowOff>168115</xdr:rowOff>
    </xdr:to>
    <xdr:pic>
      <xdr:nvPicPr>
        <xdr:cNvPr id="5" name="Picture 4">
          <a:extLst>
            <a:ext uri="{FF2B5EF4-FFF2-40B4-BE49-F238E27FC236}">
              <a16:creationId xmlns:a16="http://schemas.microsoft.com/office/drawing/2014/main" id="{00000000-0008-0000-0200-000005000000}"/>
            </a:ext>
          </a:extLst>
        </xdr:cNvPr>
        <xdr:cNvPicPr>
          <a:picLocks noChangeAspect="1"/>
        </xdr:cNvPicPr>
      </xdr:nvPicPr>
      <xdr:blipFill>
        <a:blip xmlns:r="http://schemas.openxmlformats.org/officeDocument/2006/relationships" r:embed="rId2"/>
        <a:stretch>
          <a:fillRect/>
        </a:stretch>
      </xdr:blipFill>
      <xdr:spPr>
        <a:xfrm>
          <a:off x="4937760" y="5303520"/>
          <a:ext cx="6081287" cy="5486875"/>
        </a:xfrm>
        <a:prstGeom prst="rect">
          <a:avLst/>
        </a:prstGeom>
      </xdr:spPr>
    </xdr:pic>
    <xdr:clientData/>
  </xdr:twoCellAnchor>
  <xdr:twoCellAnchor editAs="oneCell">
    <xdr:from>
      <xdr:col>1</xdr:col>
      <xdr:colOff>223854</xdr:colOff>
      <xdr:row>38</xdr:row>
      <xdr:rowOff>160021</xdr:rowOff>
    </xdr:from>
    <xdr:to>
      <xdr:col>6</xdr:col>
      <xdr:colOff>190499</xdr:colOff>
      <xdr:row>51</xdr:row>
      <xdr:rowOff>137161</xdr:rowOff>
    </xdr:to>
    <xdr:pic>
      <xdr:nvPicPr>
        <xdr:cNvPr id="6" name="Picture 5">
          <a:extLst>
            <a:ext uri="{FF2B5EF4-FFF2-40B4-BE49-F238E27FC236}">
              <a16:creationId xmlns:a16="http://schemas.microsoft.com/office/drawing/2014/main" id="{00000000-0008-0000-0200-000006000000}"/>
            </a:ext>
          </a:extLst>
        </xdr:cNvPr>
        <xdr:cNvPicPr>
          <a:picLocks noChangeAspect="1"/>
        </xdr:cNvPicPr>
      </xdr:nvPicPr>
      <xdr:blipFill>
        <a:blip xmlns:r="http://schemas.openxmlformats.org/officeDocument/2006/relationships" r:embed="rId3"/>
        <a:stretch>
          <a:fillRect/>
        </a:stretch>
      </xdr:blipFill>
      <xdr:spPr>
        <a:xfrm>
          <a:off x="833454" y="7124701"/>
          <a:ext cx="3243245" cy="2354580"/>
        </a:xfrm>
        <a:prstGeom prst="rect">
          <a:avLst/>
        </a:prstGeom>
      </xdr:spPr>
    </xdr:pic>
    <xdr:clientData/>
  </xdr:twoCellAnchor>
  <xdr:twoCellAnchor>
    <xdr:from>
      <xdr:col>6</xdr:col>
      <xdr:colOff>205740</xdr:colOff>
      <xdr:row>73</xdr:row>
      <xdr:rowOff>0</xdr:rowOff>
    </xdr:from>
    <xdr:to>
      <xdr:col>9</xdr:col>
      <xdr:colOff>167640</xdr:colOff>
      <xdr:row>116</xdr:row>
      <xdr:rowOff>60960</xdr:rowOff>
    </xdr:to>
    <xdr:sp macro="" textlink="">
      <xdr:nvSpPr>
        <xdr:cNvPr id="7" name="Freeform: Shape 6">
          <a:extLst>
            <a:ext uri="{FF2B5EF4-FFF2-40B4-BE49-F238E27FC236}">
              <a16:creationId xmlns:a16="http://schemas.microsoft.com/office/drawing/2014/main" id="{00000000-0008-0000-0200-000007000000}"/>
            </a:ext>
          </a:extLst>
        </xdr:cNvPr>
        <xdr:cNvSpPr/>
      </xdr:nvSpPr>
      <xdr:spPr>
        <a:xfrm>
          <a:off x="3863340" y="12268200"/>
          <a:ext cx="1790700" cy="7879080"/>
        </a:xfrm>
        <a:custGeom>
          <a:avLst/>
          <a:gdLst>
            <a:gd name="connsiteX0" fmla="*/ 0 w 1790700"/>
            <a:gd name="connsiteY0" fmla="*/ 0 h 2933700"/>
            <a:gd name="connsiteX1" fmla="*/ 1790700 w 1790700"/>
            <a:gd name="connsiteY1" fmla="*/ 0 h 2933700"/>
            <a:gd name="connsiteX2" fmla="*/ 1783080 w 1790700"/>
            <a:gd name="connsiteY2" fmla="*/ 2933700 h 2933700"/>
            <a:gd name="connsiteX3" fmla="*/ 1203960 w 1790700"/>
            <a:gd name="connsiteY3" fmla="*/ 2926080 h 2933700"/>
            <a:gd name="connsiteX0" fmla="*/ 0 w 1790700"/>
            <a:gd name="connsiteY0" fmla="*/ 0 h 2933700"/>
            <a:gd name="connsiteX1" fmla="*/ 1790700 w 1790700"/>
            <a:gd name="connsiteY1" fmla="*/ 0 h 2933700"/>
            <a:gd name="connsiteX2" fmla="*/ 1783080 w 1790700"/>
            <a:gd name="connsiteY2" fmla="*/ 2933700 h 2933700"/>
            <a:gd name="connsiteX3" fmla="*/ 91440 w 1790700"/>
            <a:gd name="connsiteY3" fmla="*/ 2929092 h 2933700"/>
          </a:gdLst>
          <a:ahLst/>
          <a:cxnLst>
            <a:cxn ang="0">
              <a:pos x="connsiteX0" y="connsiteY0"/>
            </a:cxn>
            <a:cxn ang="0">
              <a:pos x="connsiteX1" y="connsiteY1"/>
            </a:cxn>
            <a:cxn ang="0">
              <a:pos x="connsiteX2" y="connsiteY2"/>
            </a:cxn>
            <a:cxn ang="0">
              <a:pos x="connsiteX3" y="connsiteY3"/>
            </a:cxn>
          </a:cxnLst>
          <a:rect l="l" t="t" r="r" b="b"/>
          <a:pathLst>
            <a:path w="1790700" h="2933700">
              <a:moveTo>
                <a:pt x="0" y="0"/>
              </a:moveTo>
              <a:lnTo>
                <a:pt x="1790700" y="0"/>
              </a:lnTo>
              <a:lnTo>
                <a:pt x="1783080" y="2933700"/>
              </a:lnTo>
              <a:lnTo>
                <a:pt x="91440" y="2929092"/>
              </a:lnTo>
            </a:path>
          </a:pathLst>
        </a:custGeom>
        <a:noFill/>
        <a:ln w="76200">
          <a:solidFill>
            <a:srgbClr val="FFCCCC"/>
          </a:solidFill>
          <a:headEnd type="none" w="med" len="med"/>
          <a:tailEnd type="arrow" w="med" len="me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287262</xdr:colOff>
      <xdr:row>16</xdr:row>
      <xdr:rowOff>160020</xdr:rowOff>
    </xdr:from>
    <xdr:to>
      <xdr:col>1</xdr:col>
      <xdr:colOff>528562</xdr:colOff>
      <xdr:row>18</xdr:row>
      <xdr:rowOff>25400</xdr:rowOff>
    </xdr:to>
    <xdr:sp macro="" textlink="">
      <xdr:nvSpPr>
        <xdr:cNvPr id="2" name="Oval 1">
          <a:extLst>
            <a:ext uri="{FF2B5EF4-FFF2-40B4-BE49-F238E27FC236}">
              <a16:creationId xmlns:a16="http://schemas.microsoft.com/office/drawing/2014/main" id="{00000000-0008-0000-0300-000002000000}"/>
            </a:ext>
          </a:extLst>
        </xdr:cNvPr>
        <xdr:cNvSpPr/>
      </xdr:nvSpPr>
      <xdr:spPr>
        <a:xfrm>
          <a:off x="892024" y="3220115"/>
          <a:ext cx="241300" cy="228237"/>
        </a:xfrm>
        <a:prstGeom prst="ellipse">
          <a:avLst/>
        </a:prstGeom>
        <a:solidFill>
          <a:srgbClr val="00B0F0">
            <a:alpha val="50000"/>
          </a:srgbClr>
        </a:solidFill>
        <a:ln>
          <a:solidFill>
            <a:srgbClr val="7030A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11</xdr:col>
      <xdr:colOff>184612</xdr:colOff>
      <xdr:row>16</xdr:row>
      <xdr:rowOff>145107</xdr:rowOff>
    </xdr:from>
    <xdr:to>
      <xdr:col>11</xdr:col>
      <xdr:colOff>425147</xdr:colOff>
      <xdr:row>18</xdr:row>
      <xdr:rowOff>26005</xdr:rowOff>
    </xdr:to>
    <xdr:sp macro="" textlink="">
      <xdr:nvSpPr>
        <xdr:cNvPr id="3" name="Oval 2">
          <a:extLst>
            <a:ext uri="{FF2B5EF4-FFF2-40B4-BE49-F238E27FC236}">
              <a16:creationId xmlns:a16="http://schemas.microsoft.com/office/drawing/2014/main" id="{00000000-0008-0000-0300-000003000000}"/>
            </a:ext>
          </a:extLst>
        </xdr:cNvPr>
        <xdr:cNvSpPr/>
      </xdr:nvSpPr>
      <xdr:spPr>
        <a:xfrm>
          <a:off x="7308707" y="3205202"/>
          <a:ext cx="240535" cy="243755"/>
        </a:xfrm>
        <a:prstGeom prst="ellipse">
          <a:avLst/>
        </a:prstGeom>
        <a:solidFill>
          <a:srgbClr val="FF0000">
            <a:alpha val="50000"/>
          </a:srgb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mc:AlternateContent xmlns:mc="http://schemas.openxmlformats.org/markup-compatibility/2006">
    <mc:Choice xmlns:a14="http://schemas.microsoft.com/office/drawing/2010/main" Requires="a14">
      <xdr:twoCellAnchor>
        <xdr:from>
          <xdr:col>5</xdr:col>
          <xdr:colOff>19050</xdr:colOff>
          <xdr:row>4</xdr:row>
          <xdr:rowOff>9525</xdr:rowOff>
        </xdr:from>
        <xdr:to>
          <xdr:col>7</xdr:col>
          <xdr:colOff>590550</xdr:colOff>
          <xdr:row>7</xdr:row>
          <xdr:rowOff>0</xdr:rowOff>
        </xdr:to>
        <xdr:sp macro="" textlink="">
          <xdr:nvSpPr>
            <xdr:cNvPr id="4097" name="Button 1" hidden="1">
              <a:extLst>
                <a:ext uri="{63B3BB69-23CF-44E3-9099-C40C66FF867C}">
                  <a14:compatExt spid="_x0000_s4097"/>
                </a:ext>
                <a:ext uri="{FF2B5EF4-FFF2-40B4-BE49-F238E27FC236}">
                  <a16:creationId xmlns:a16="http://schemas.microsoft.com/office/drawing/2014/main" id="{00000000-0008-0000-0300-00000110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800" b="0" i="0" u="none" strike="noStrike" baseline="0">
                  <a:solidFill>
                    <a:srgbClr val="000000"/>
                  </a:solidFill>
                  <a:latin typeface="Calibri"/>
                  <a:cs typeface="Calibri"/>
                </a:rPr>
                <a:t>Reset the Time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333375</xdr:colOff>
          <xdr:row>4</xdr:row>
          <xdr:rowOff>19050</xdr:rowOff>
        </xdr:from>
        <xdr:to>
          <xdr:col>12</xdr:col>
          <xdr:colOff>333375</xdr:colOff>
          <xdr:row>7</xdr:row>
          <xdr:rowOff>19050</xdr:rowOff>
        </xdr:to>
        <xdr:sp macro="" textlink="">
          <xdr:nvSpPr>
            <xdr:cNvPr id="4098" name="Button 2" hidden="1">
              <a:extLst>
                <a:ext uri="{63B3BB69-23CF-44E3-9099-C40C66FF867C}">
                  <a14:compatExt spid="_x0000_s4098"/>
                </a:ext>
                <a:ext uri="{FF2B5EF4-FFF2-40B4-BE49-F238E27FC236}">
                  <a16:creationId xmlns:a16="http://schemas.microsoft.com/office/drawing/2014/main" id="{00000000-0008-0000-0300-00000210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800" b="0" i="0" u="none" strike="noStrike" baseline="0">
                  <a:solidFill>
                    <a:srgbClr val="000000"/>
                  </a:solidFill>
                  <a:latin typeface="Calibri"/>
                  <a:cs typeface="Calibri"/>
                </a:rPr>
                <a:t>Start the test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14</xdr:col>
          <xdr:colOff>9525</xdr:colOff>
          <xdr:row>4</xdr:row>
          <xdr:rowOff>19050</xdr:rowOff>
        </xdr:from>
        <xdr:to>
          <xdr:col>16</xdr:col>
          <xdr:colOff>400050</xdr:colOff>
          <xdr:row>7</xdr:row>
          <xdr:rowOff>0</xdr:rowOff>
        </xdr:to>
        <xdr:sp macro="" textlink="">
          <xdr:nvSpPr>
            <xdr:cNvPr id="4099" name="Button 3" hidden="1">
              <a:extLst>
                <a:ext uri="{63B3BB69-23CF-44E3-9099-C40C66FF867C}">
                  <a14:compatExt spid="_x0000_s4099"/>
                </a:ext>
                <a:ext uri="{FF2B5EF4-FFF2-40B4-BE49-F238E27FC236}">
                  <a16:creationId xmlns:a16="http://schemas.microsoft.com/office/drawing/2014/main" id="{00000000-0008-0000-0300-00000310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n-US" sz="1800" b="0" i="0" u="none" strike="noStrike" baseline="0">
                  <a:solidFill>
                    <a:srgbClr val="000000"/>
                  </a:solidFill>
                  <a:latin typeface="Calibri"/>
                  <a:cs typeface="Calibri"/>
                </a:rPr>
                <a:t>Stop Execution</a:t>
              </a:r>
            </a:p>
          </xdr:txBody>
        </xdr:sp>
        <xdr:clientData fPrintsWithSheet="0"/>
      </xdr:twoCellAnchor>
    </mc:Choice>
    <mc:Fallback/>
  </mc:AlternateContent>
  <xdr:twoCellAnchor>
    <xdr:from>
      <xdr:col>18</xdr:col>
      <xdr:colOff>88726</xdr:colOff>
      <xdr:row>10</xdr:row>
      <xdr:rowOff>157619</xdr:rowOff>
    </xdr:from>
    <xdr:to>
      <xdr:col>25</xdr:col>
      <xdr:colOff>422753</xdr:colOff>
      <xdr:row>25</xdr:row>
      <xdr:rowOff>74843</xdr:rowOff>
    </xdr:to>
    <xdr:graphicFrame macro="">
      <xdr:nvGraphicFramePr>
        <xdr:cNvPr id="31" name="Chart 30">
          <a:extLst>
            <a:ext uri="{FF2B5EF4-FFF2-40B4-BE49-F238E27FC236}">
              <a16:creationId xmlns:a16="http://schemas.microsoft.com/office/drawing/2014/main" id="{00000000-0008-0000-0300-00001F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18</xdr:col>
      <xdr:colOff>490603</xdr:colOff>
      <xdr:row>2</xdr:row>
      <xdr:rowOff>134023</xdr:rowOff>
    </xdr:from>
    <xdr:to>
      <xdr:col>24</xdr:col>
      <xdr:colOff>478148</xdr:colOff>
      <xdr:row>9</xdr:row>
      <xdr:rowOff>16984</xdr:rowOff>
    </xdr:to>
    <xdr:pic>
      <xdr:nvPicPr>
        <xdr:cNvPr id="35" name="Picture 34">
          <a:extLst>
            <a:ext uri="{FF2B5EF4-FFF2-40B4-BE49-F238E27FC236}">
              <a16:creationId xmlns:a16="http://schemas.microsoft.com/office/drawing/2014/main" id="{00000000-0008-0000-0300-000023000000}"/>
            </a:ext>
          </a:extLst>
        </xdr:cNvPr>
        <xdr:cNvPicPr>
          <a:picLocks noChangeAspect="1"/>
        </xdr:cNvPicPr>
      </xdr:nvPicPr>
      <xdr:blipFill>
        <a:blip xmlns:r="http://schemas.openxmlformats.org/officeDocument/2006/relationships" r:embed="rId2"/>
        <a:stretch>
          <a:fillRect/>
        </a:stretch>
      </xdr:blipFill>
      <xdr:spPr>
        <a:xfrm>
          <a:off x="11857973" y="593311"/>
          <a:ext cx="3623903" cy="1236137"/>
        </a:xfrm>
        <a:prstGeom prst="rect">
          <a:avLst/>
        </a:prstGeom>
      </xdr:spPr>
    </xdr:pic>
    <xdr:clientData/>
  </xdr:twoCellAnchor>
  <xdr:twoCellAnchor>
    <xdr:from>
      <xdr:col>18</xdr:col>
      <xdr:colOff>0</xdr:colOff>
      <xdr:row>26</xdr:row>
      <xdr:rowOff>0</xdr:rowOff>
    </xdr:from>
    <xdr:to>
      <xdr:col>25</xdr:col>
      <xdr:colOff>334027</xdr:colOff>
      <xdr:row>39</xdr:row>
      <xdr:rowOff>107724</xdr:rowOff>
    </xdr:to>
    <xdr:graphicFrame macro="">
      <xdr:nvGraphicFramePr>
        <xdr:cNvPr id="36" name="Chart 35">
          <a:extLst>
            <a:ext uri="{FF2B5EF4-FFF2-40B4-BE49-F238E27FC236}">
              <a16:creationId xmlns:a16="http://schemas.microsoft.com/office/drawing/2014/main" id="{00000000-0008-0000-0300-00002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11</xdr:col>
      <xdr:colOff>184611</xdr:colOff>
      <xdr:row>13</xdr:row>
      <xdr:rowOff>161435</xdr:rowOff>
    </xdr:from>
    <xdr:to>
      <xdr:col>11</xdr:col>
      <xdr:colOff>425146</xdr:colOff>
      <xdr:row>15</xdr:row>
      <xdr:rowOff>42334</xdr:rowOff>
    </xdr:to>
    <xdr:sp macro="" textlink="">
      <xdr:nvSpPr>
        <xdr:cNvPr id="37" name="Oval 36">
          <a:extLst>
            <a:ext uri="{FF2B5EF4-FFF2-40B4-BE49-F238E27FC236}">
              <a16:creationId xmlns:a16="http://schemas.microsoft.com/office/drawing/2014/main" id="{00000000-0008-0000-0300-000025000000}"/>
            </a:ext>
          </a:extLst>
        </xdr:cNvPr>
        <xdr:cNvSpPr/>
      </xdr:nvSpPr>
      <xdr:spPr>
        <a:xfrm>
          <a:off x="7308706" y="2677245"/>
          <a:ext cx="240535" cy="243756"/>
        </a:xfrm>
        <a:prstGeom prst="ellipse">
          <a:avLst/>
        </a:prstGeom>
        <a:solidFill>
          <a:srgbClr val="7030A0">
            <a:alpha val="50000"/>
          </a:srgbClr>
        </a:solidFill>
        <a:ln>
          <a:solidFill>
            <a:schemeClr val="accent1">
              <a:shade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5.xml><?xml version="1.0" encoding="utf-8"?>
<c:userShapes xmlns:c="http://schemas.openxmlformats.org/drawingml/2006/chart">
  <cdr:relSizeAnchor xmlns:cdr="http://schemas.openxmlformats.org/drawingml/2006/chartDrawing">
    <cdr:from>
      <cdr:x>0.5879</cdr:x>
      <cdr:y>0.22093</cdr:y>
    </cdr:from>
    <cdr:to>
      <cdr:x>0.5879</cdr:x>
      <cdr:y>0.78948</cdr:y>
    </cdr:to>
    <cdr:cxnSp macro="">
      <cdr:nvCxnSpPr>
        <cdr:cNvPr id="3" name="Straight Arrow Connector 2">
          <a:extLst xmlns:a="http://schemas.openxmlformats.org/drawingml/2006/main">
            <a:ext uri="{FF2B5EF4-FFF2-40B4-BE49-F238E27FC236}">
              <a16:creationId xmlns:a16="http://schemas.microsoft.com/office/drawing/2014/main" id="{7D3806F9-A026-4970-8554-C3156E991F6F}"/>
            </a:ext>
          </a:extLst>
        </cdr:cNvPr>
        <cdr:cNvCxnSpPr/>
      </cdr:nvCxnSpPr>
      <cdr:spPr>
        <a:xfrm xmlns:a="http://schemas.openxmlformats.org/drawingml/2006/main">
          <a:off x="2687877" y="604381"/>
          <a:ext cx="0" cy="1555315"/>
        </a:xfrm>
        <a:prstGeom xmlns:a="http://schemas.openxmlformats.org/drawingml/2006/main" prst="straightConnector1">
          <a:avLst/>
        </a:prstGeom>
        <a:ln xmlns:a="http://schemas.openxmlformats.org/drawingml/2006/main" w="12700">
          <a:solidFill>
            <a:srgbClr val="FF0000"/>
          </a:solidFill>
          <a:prstDash val="dash"/>
          <a:tailEnd type="triangle"/>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0.5775</cdr:x>
      <cdr:y>0.13752</cdr:y>
    </cdr:from>
    <cdr:to>
      <cdr:x>0.6446</cdr:x>
      <cdr:y>0.51096</cdr:y>
    </cdr:to>
    <cdr:sp macro="" textlink="">
      <cdr:nvSpPr>
        <cdr:cNvPr id="2" name="TextBox 1">
          <a:extLst xmlns:a="http://schemas.openxmlformats.org/drawingml/2006/main">
            <a:ext uri="{FF2B5EF4-FFF2-40B4-BE49-F238E27FC236}">
              <a16:creationId xmlns:a16="http://schemas.microsoft.com/office/drawing/2014/main" id="{6DC6EAD7-325E-428D-AE2D-F9D8BA8D7CB6}"/>
            </a:ext>
          </a:extLst>
        </cdr:cNvPr>
        <cdr:cNvSpPr txBox="1"/>
      </cdr:nvSpPr>
      <cdr:spPr>
        <a:xfrm xmlns:a="http://schemas.openxmlformats.org/drawingml/2006/main" rot="16200000">
          <a:off x="2260963" y="704358"/>
          <a:ext cx="985381" cy="30238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100">
              <a:solidFill>
                <a:srgbClr val="FF0000"/>
              </a:solidFill>
            </a:rPr>
            <a:t>well location</a:t>
          </a:r>
        </a:p>
      </cdr:txBody>
    </cdr:sp>
  </cdr:relSizeAnchor>
</c:userShapes>
</file>

<file path=xl/drawings/drawing6.xml><?xml version="1.0" encoding="utf-8"?>
<xdr:wsDr xmlns:xdr="http://schemas.openxmlformats.org/drawingml/2006/spreadsheetDrawing" xmlns:a="http://schemas.openxmlformats.org/drawingml/2006/main">
  <xdr:twoCellAnchor editAs="oneCell">
    <xdr:from>
      <xdr:col>17</xdr:col>
      <xdr:colOff>114300</xdr:colOff>
      <xdr:row>127</xdr:row>
      <xdr:rowOff>4930</xdr:rowOff>
    </xdr:from>
    <xdr:to>
      <xdr:col>19</xdr:col>
      <xdr:colOff>347589</xdr:colOff>
      <xdr:row>130</xdr:row>
      <xdr:rowOff>144867</xdr:rowOff>
    </xdr:to>
    <xdr:pic>
      <xdr:nvPicPr>
        <xdr:cNvPr id="3" name="Picture 2">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1"/>
        <a:stretch>
          <a:fillRect/>
        </a:stretch>
      </xdr:blipFill>
      <xdr:spPr>
        <a:xfrm>
          <a:off x="1501140" y="22026730"/>
          <a:ext cx="1818249" cy="688577"/>
        </a:xfrm>
        <a:prstGeom prst="rect">
          <a:avLst/>
        </a:prstGeom>
      </xdr:spPr>
    </xdr:pic>
    <xdr:clientData/>
  </xdr:twoCellAnchor>
  <xdr:twoCellAnchor>
    <xdr:from>
      <xdr:col>23</xdr:col>
      <xdr:colOff>480060</xdr:colOff>
      <xdr:row>130</xdr:row>
      <xdr:rowOff>38100</xdr:rowOff>
    </xdr:from>
    <xdr:to>
      <xdr:col>28</xdr:col>
      <xdr:colOff>457199</xdr:colOff>
      <xdr:row>147</xdr:row>
      <xdr:rowOff>91440</xdr:rowOff>
    </xdr:to>
    <xdr:graphicFrame macro="">
      <xdr:nvGraphicFramePr>
        <xdr:cNvPr id="4" name="Chart 3">
          <a:extLst>
            <a:ext uri="{FF2B5EF4-FFF2-40B4-BE49-F238E27FC236}">
              <a16:creationId xmlns:a16="http://schemas.microsoft.com/office/drawing/2014/main" id="{00000000-0008-0000-04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mc:AlternateContent xmlns:mc="http://schemas.openxmlformats.org/markup-compatibility/2006">
    <mc:Choice xmlns:a14="http://schemas.microsoft.com/office/drawing/2010/main" Requires="a14">
      <xdr:twoCellAnchor>
        <xdr:from>
          <xdr:col>5</xdr:col>
          <xdr:colOff>400050</xdr:colOff>
          <xdr:row>1</xdr:row>
          <xdr:rowOff>171450</xdr:rowOff>
        </xdr:from>
        <xdr:to>
          <xdr:col>7</xdr:col>
          <xdr:colOff>485775</xdr:colOff>
          <xdr:row>4</xdr:row>
          <xdr:rowOff>114300</xdr:rowOff>
        </xdr:to>
        <xdr:sp macro="" textlink="">
          <xdr:nvSpPr>
            <xdr:cNvPr id="5183" name="Button 63" hidden="1">
              <a:extLst>
                <a:ext uri="{63B3BB69-23CF-44E3-9099-C40C66FF867C}">
                  <a14:compatExt spid="_x0000_s5183"/>
                </a:ext>
                <a:ext uri="{FF2B5EF4-FFF2-40B4-BE49-F238E27FC236}">
                  <a16:creationId xmlns:a16="http://schemas.microsoft.com/office/drawing/2014/main" id="{00000000-0008-0000-0400-00003F14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400" b="0" i="0" u="none" strike="noStrike" baseline="0">
                  <a:solidFill>
                    <a:srgbClr val="000000"/>
                  </a:solidFill>
                  <a:latin typeface="Arial"/>
                  <a:cs typeface="Arial"/>
                </a:rPr>
                <a:t>Points Update</a:t>
              </a:r>
            </a:p>
          </xdr:txBody>
        </xdr:sp>
        <xdr:clientData fPrintsWithSheet="0"/>
      </xdr:twoCellAnchor>
    </mc:Choice>
    <mc:Fallback/>
  </mc:AlternateContent>
  <xdr:twoCellAnchor>
    <xdr:from>
      <xdr:col>0</xdr:col>
      <xdr:colOff>262889</xdr:colOff>
      <xdr:row>11</xdr:row>
      <xdr:rowOff>26125</xdr:rowOff>
    </xdr:from>
    <xdr:to>
      <xdr:col>4</xdr:col>
      <xdr:colOff>90350</xdr:colOff>
      <xdr:row>26</xdr:row>
      <xdr:rowOff>145868</xdr:rowOff>
    </xdr:to>
    <xdr:graphicFrame macro="">
      <xdr:nvGraphicFramePr>
        <xdr:cNvPr id="6" name="Chart 5">
          <a:extLst>
            <a:ext uri="{FF2B5EF4-FFF2-40B4-BE49-F238E27FC236}">
              <a16:creationId xmlns:a16="http://schemas.microsoft.com/office/drawing/2014/main" id="{00000000-0008-0000-04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378278</xdr:colOff>
      <xdr:row>11</xdr:row>
      <xdr:rowOff>27213</xdr:rowOff>
    </xdr:from>
    <xdr:to>
      <xdr:col>8</xdr:col>
      <xdr:colOff>351608</xdr:colOff>
      <xdr:row>26</xdr:row>
      <xdr:rowOff>158931</xdr:rowOff>
    </xdr:to>
    <xdr:graphicFrame macro="">
      <xdr:nvGraphicFramePr>
        <xdr:cNvPr id="7" name="Chart 6">
          <a:extLst>
            <a:ext uri="{FF2B5EF4-FFF2-40B4-BE49-F238E27FC236}">
              <a16:creationId xmlns:a16="http://schemas.microsoft.com/office/drawing/2014/main" id="{00000000-0008-0000-04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403861</xdr:colOff>
      <xdr:row>33</xdr:row>
      <xdr:rowOff>37011</xdr:rowOff>
    </xdr:from>
    <xdr:to>
      <xdr:col>8</xdr:col>
      <xdr:colOff>333103</xdr:colOff>
      <xdr:row>48</xdr:row>
      <xdr:rowOff>164374</xdr:rowOff>
    </xdr:to>
    <xdr:graphicFrame macro="">
      <xdr:nvGraphicFramePr>
        <xdr:cNvPr id="14" name="Chart 13">
          <a:extLst>
            <a:ext uri="{FF2B5EF4-FFF2-40B4-BE49-F238E27FC236}">
              <a16:creationId xmlns:a16="http://schemas.microsoft.com/office/drawing/2014/main" id="{00000000-0008-0000-04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mc:AlternateContent xmlns:mc="http://schemas.openxmlformats.org/markup-compatibility/2006">
    <mc:Choice xmlns:a14="http://schemas.microsoft.com/office/drawing/2010/main" Requires="a14">
      <xdr:twoCellAnchor>
        <xdr:from>
          <xdr:col>20</xdr:col>
          <xdr:colOff>781050</xdr:colOff>
          <xdr:row>2</xdr:row>
          <xdr:rowOff>171450</xdr:rowOff>
        </xdr:from>
        <xdr:to>
          <xdr:col>22</xdr:col>
          <xdr:colOff>514350</xdr:colOff>
          <xdr:row>5</xdr:row>
          <xdr:rowOff>114300</xdr:rowOff>
        </xdr:to>
        <xdr:sp macro="" textlink="">
          <xdr:nvSpPr>
            <xdr:cNvPr id="5184" name="Button 64" hidden="1">
              <a:extLst>
                <a:ext uri="{63B3BB69-23CF-44E3-9099-C40C66FF867C}">
                  <a14:compatExt spid="_x0000_s5184"/>
                </a:ext>
                <a:ext uri="{FF2B5EF4-FFF2-40B4-BE49-F238E27FC236}">
                  <a16:creationId xmlns:a16="http://schemas.microsoft.com/office/drawing/2014/main" id="{00000000-0008-0000-0400-0000401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Recover Flow Model</a:t>
              </a:r>
            </a:p>
          </xdr:txBody>
        </xdr:sp>
        <xdr:clientData fPrintsWithSheet="0"/>
      </xdr:twoCellAnchor>
    </mc:Choice>
    <mc:Fallback/>
  </mc:AlternateContent>
  <xdr:twoCellAnchor>
    <xdr:from>
      <xdr:col>19</xdr:col>
      <xdr:colOff>784860</xdr:colOff>
      <xdr:row>6</xdr:row>
      <xdr:rowOff>0</xdr:rowOff>
    </xdr:from>
    <xdr:to>
      <xdr:col>24</xdr:col>
      <xdr:colOff>7620</xdr:colOff>
      <xdr:row>9</xdr:row>
      <xdr:rowOff>91440</xdr:rowOff>
    </xdr:to>
    <xdr:sp macro="" textlink="">
      <xdr:nvSpPr>
        <xdr:cNvPr id="2" name="TextBox 1">
          <a:extLst>
            <a:ext uri="{FF2B5EF4-FFF2-40B4-BE49-F238E27FC236}">
              <a16:creationId xmlns:a16="http://schemas.microsoft.com/office/drawing/2014/main" id="{00000000-0008-0000-0400-000002000000}"/>
            </a:ext>
          </a:extLst>
        </xdr:cNvPr>
        <xdr:cNvSpPr txBox="1"/>
      </xdr:nvSpPr>
      <xdr:spPr>
        <a:xfrm>
          <a:off x="13647420" y="1097280"/>
          <a:ext cx="3185160" cy="64008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In the event of a #DIV/0! error in the Flow model, click on the recover button above to reset the model and remove</a:t>
          </a:r>
          <a:r>
            <a:rPr lang="en-US" sz="1100" baseline="0"/>
            <a:t> the error.  All values of K must be &gt;0.</a:t>
          </a:r>
          <a:endParaRPr lang="en-US" sz="1100"/>
        </a:p>
      </xdr:txBody>
    </xdr:sp>
    <xdr:clientData/>
  </xdr:twoCellAnchor>
  <mc:AlternateContent xmlns:mc="http://schemas.openxmlformats.org/markup-compatibility/2006">
    <mc:Choice xmlns:a14="http://schemas.microsoft.com/office/drawing/2010/main" Requires="a14">
      <xdr:twoCellAnchor>
        <xdr:from>
          <xdr:col>5</xdr:col>
          <xdr:colOff>400050</xdr:colOff>
          <xdr:row>5</xdr:row>
          <xdr:rowOff>66675</xdr:rowOff>
        </xdr:from>
        <xdr:to>
          <xdr:col>6</xdr:col>
          <xdr:colOff>323850</xdr:colOff>
          <xdr:row>8</xdr:row>
          <xdr:rowOff>0</xdr:rowOff>
        </xdr:to>
        <xdr:sp macro="" textlink="">
          <xdr:nvSpPr>
            <xdr:cNvPr id="5185" name="Button 65" hidden="1">
              <a:extLst>
                <a:ext uri="{63B3BB69-23CF-44E3-9099-C40C66FF867C}">
                  <a14:compatExt spid="_x0000_s5185"/>
                </a:ext>
                <a:ext uri="{FF2B5EF4-FFF2-40B4-BE49-F238E27FC236}">
                  <a16:creationId xmlns:a16="http://schemas.microsoft.com/office/drawing/2014/main" id="{00000000-0008-0000-0400-0000411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Porous Medium 1</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6</xdr:col>
          <xdr:colOff>400050</xdr:colOff>
          <xdr:row>5</xdr:row>
          <xdr:rowOff>76200</xdr:rowOff>
        </xdr:from>
        <xdr:to>
          <xdr:col>7</xdr:col>
          <xdr:colOff>533400</xdr:colOff>
          <xdr:row>8</xdr:row>
          <xdr:rowOff>9525</xdr:rowOff>
        </xdr:to>
        <xdr:sp macro="" textlink="">
          <xdr:nvSpPr>
            <xdr:cNvPr id="5186" name="Button 66" hidden="1">
              <a:extLst>
                <a:ext uri="{63B3BB69-23CF-44E3-9099-C40C66FF867C}">
                  <a14:compatExt spid="_x0000_s5186"/>
                </a:ext>
                <a:ext uri="{FF2B5EF4-FFF2-40B4-BE49-F238E27FC236}">
                  <a16:creationId xmlns:a16="http://schemas.microsoft.com/office/drawing/2014/main" id="{00000000-0008-0000-0400-0000421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Porous Medium 2</a:t>
              </a:r>
            </a:p>
          </xdr:txBody>
        </xdr:sp>
        <xdr:clientData fPrintsWithSheet="0"/>
      </xdr:twoCellAnchor>
    </mc:Choice>
    <mc:Fallback/>
  </mc:AlternateContent>
  <xdr:twoCellAnchor>
    <xdr:from>
      <xdr:col>3</xdr:col>
      <xdr:colOff>600075</xdr:colOff>
      <xdr:row>29</xdr:row>
      <xdr:rowOff>114300</xdr:rowOff>
    </xdr:from>
    <xdr:to>
      <xdr:col>4</xdr:col>
      <xdr:colOff>685800</xdr:colOff>
      <xdr:row>30</xdr:row>
      <xdr:rowOff>85725</xdr:rowOff>
    </xdr:to>
    <xdr:sp macro="" textlink="">
      <xdr:nvSpPr>
        <xdr:cNvPr id="5" name="Arrow: Right 4">
          <a:extLst>
            <a:ext uri="{FF2B5EF4-FFF2-40B4-BE49-F238E27FC236}">
              <a16:creationId xmlns:a16="http://schemas.microsoft.com/office/drawing/2014/main" id="{00000000-0008-0000-0400-000005000000}"/>
            </a:ext>
          </a:extLst>
        </xdr:cNvPr>
        <xdr:cNvSpPr/>
      </xdr:nvSpPr>
      <xdr:spPr>
        <a:xfrm>
          <a:off x="2657475" y="5467350"/>
          <a:ext cx="695325" cy="171450"/>
        </a:xfrm>
        <a:prstGeom prst="rightArrow">
          <a:avLst/>
        </a:prstGeom>
        <a:solidFill>
          <a:srgbClr val="FFCC99"/>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ctrlProp" Target="../ctrlProps/ctrlProp6.xml"/><Relationship Id="rId2" Type="http://schemas.openxmlformats.org/officeDocument/2006/relationships/vmlDrawing" Target="../drawings/vmlDrawing2.vml"/><Relationship Id="rId1" Type="http://schemas.openxmlformats.org/officeDocument/2006/relationships/drawing" Target="../drawings/drawing4.xml"/><Relationship Id="rId5" Type="http://schemas.openxmlformats.org/officeDocument/2006/relationships/ctrlProp" Target="../ctrlProps/ctrlProp8.xml"/><Relationship Id="rId4" Type="http://schemas.openxmlformats.org/officeDocument/2006/relationships/ctrlProp" Target="../ctrlProps/ctrlProp7.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7" Type="http://schemas.openxmlformats.org/officeDocument/2006/relationships/ctrlProp" Target="../ctrlProps/ctrlProp12.xml"/><Relationship Id="rId2" Type="http://schemas.openxmlformats.org/officeDocument/2006/relationships/drawing" Target="../drawings/drawing6.xml"/><Relationship Id="rId1" Type="http://schemas.openxmlformats.org/officeDocument/2006/relationships/printerSettings" Target="../printerSettings/printerSettings2.bin"/><Relationship Id="rId6" Type="http://schemas.openxmlformats.org/officeDocument/2006/relationships/ctrlProp" Target="../ctrlProps/ctrlProp11.xml"/><Relationship Id="rId5" Type="http://schemas.openxmlformats.org/officeDocument/2006/relationships/ctrlProp" Target="../ctrlProps/ctrlProp10.xml"/><Relationship Id="rId4" Type="http://schemas.openxmlformats.org/officeDocument/2006/relationships/ctrlProp" Target="../ctrlProps/ctrlProp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AFEEA7-2C10-48FF-B96F-FF360CBCC064}">
  <sheetPr codeName="Sheet6"/>
  <dimension ref="A15:Z425"/>
  <sheetViews>
    <sheetView showGridLines="0" tabSelected="1" topLeftCell="A157" zoomScale="90" zoomScaleNormal="90" workbookViewId="0">
      <selection activeCell="V182" sqref="A1:XFD1048576"/>
    </sheetView>
  </sheetViews>
  <sheetFormatPr defaultRowHeight="15"/>
  <cols>
    <col min="1" max="1" width="8.85546875" style="142"/>
    <col min="18" max="18" width="11.85546875" customWidth="1"/>
    <col min="26" max="26" width="11.28515625" customWidth="1"/>
  </cols>
  <sheetData>
    <row r="15" spans="1:1" s="144" customFormat="1">
      <c r="A15" s="145" t="s">
        <v>151</v>
      </c>
    </row>
    <row r="16" spans="1:1">
      <c r="A16" s="143"/>
    </row>
    <row r="17" spans="1:8">
      <c r="A17" s="142" t="s">
        <v>42</v>
      </c>
    </row>
    <row r="24" spans="1:8">
      <c r="B24" t="s">
        <v>207</v>
      </c>
      <c r="E24" s="1" t="s">
        <v>208</v>
      </c>
      <c r="F24" s="1"/>
      <c r="G24" s="1"/>
      <c r="H24" s="1" t="s">
        <v>209</v>
      </c>
    </row>
    <row r="37" spans="1:1">
      <c r="A37" s="142" t="s">
        <v>43</v>
      </c>
    </row>
    <row r="59" spans="1:1">
      <c r="A59" s="142" t="s">
        <v>57</v>
      </c>
    </row>
    <row r="80" spans="1:1" s="144" customFormat="1">
      <c r="A80" s="145" t="s">
        <v>152</v>
      </c>
    </row>
    <row r="82" spans="1:1">
      <c r="A82" s="142" t="s">
        <v>42</v>
      </c>
    </row>
    <row r="105" spans="1:1">
      <c r="A105" s="142" t="s">
        <v>43</v>
      </c>
    </row>
    <row r="149" spans="1:1">
      <c r="A149" s="142" t="s">
        <v>57</v>
      </c>
    </row>
    <row r="192" spans="1:1" s="144" customFormat="1">
      <c r="A192" s="145" t="s">
        <v>158</v>
      </c>
    </row>
    <row r="230" spans="14:18">
      <c r="N230" t="s">
        <v>159</v>
      </c>
      <c r="R230" t="s">
        <v>160</v>
      </c>
    </row>
    <row r="255" spans="1:1">
      <c r="A255" s="142" t="s">
        <v>42</v>
      </c>
    </row>
    <row r="265" spans="1:1">
      <c r="A265" s="142" t="s">
        <v>43</v>
      </c>
    </row>
    <row r="273" spans="1:1">
      <c r="A273" s="142" t="s">
        <v>57</v>
      </c>
    </row>
    <row r="286" spans="1:1">
      <c r="A286" s="142" t="s">
        <v>169</v>
      </c>
    </row>
    <row r="296" spans="1:1" s="144" customFormat="1">
      <c r="A296" s="145" t="s">
        <v>170</v>
      </c>
    </row>
    <row r="306" spans="16:16">
      <c r="P306" t="s">
        <v>174</v>
      </c>
    </row>
    <row r="342" spans="13:13">
      <c r="M342" t="s">
        <v>177</v>
      </c>
    </row>
    <row r="374" spans="4:8">
      <c r="D374" s="142" t="s">
        <v>207</v>
      </c>
      <c r="H374" s="142" t="s">
        <v>208</v>
      </c>
    </row>
    <row r="390" spans="1:1">
      <c r="A390" s="142" t="s">
        <v>42</v>
      </c>
    </row>
    <row r="401" spans="1:26">
      <c r="A401" s="142" t="s">
        <v>43</v>
      </c>
    </row>
    <row r="408" spans="1:26">
      <c r="A408" s="142" t="s">
        <v>57</v>
      </c>
      <c r="L408" t="s">
        <v>192</v>
      </c>
      <c r="T408" t="s">
        <v>193</v>
      </c>
    </row>
    <row r="409" spans="1:26">
      <c r="L409" s="196" t="s">
        <v>178</v>
      </c>
      <c r="M409" s="196" t="s">
        <v>179</v>
      </c>
      <c r="N409" s="196" t="s">
        <v>181</v>
      </c>
      <c r="O409" s="196" t="s">
        <v>180</v>
      </c>
      <c r="P409" s="196" t="s">
        <v>134</v>
      </c>
      <c r="Q409" s="196" t="s">
        <v>182</v>
      </c>
      <c r="R409" s="196" t="s">
        <v>183</v>
      </c>
      <c r="T409" s="196" t="s">
        <v>178</v>
      </c>
      <c r="U409" s="196" t="s">
        <v>179</v>
      </c>
      <c r="V409" s="196" t="s">
        <v>181</v>
      </c>
      <c r="W409" s="196" t="s">
        <v>180</v>
      </c>
      <c r="X409" s="196" t="s">
        <v>134</v>
      </c>
      <c r="Y409" s="196" t="s">
        <v>182</v>
      </c>
      <c r="Z409" s="196" t="s">
        <v>183</v>
      </c>
    </row>
    <row r="410" spans="1:26">
      <c r="L410" s="196">
        <v>1</v>
      </c>
      <c r="M410" s="213"/>
      <c r="N410" s="213"/>
      <c r="O410" s="213"/>
      <c r="P410" s="213"/>
      <c r="Q410" s="213"/>
      <c r="R410" s="213"/>
      <c r="T410" s="196">
        <v>1</v>
      </c>
      <c r="U410" s="213"/>
      <c r="V410" s="213"/>
      <c r="W410" s="213"/>
      <c r="X410" s="213"/>
      <c r="Y410" s="213"/>
      <c r="Z410" s="213"/>
    </row>
    <row r="411" spans="1:26">
      <c r="L411" s="196">
        <v>2</v>
      </c>
      <c r="M411" s="213"/>
      <c r="N411" s="213"/>
      <c r="O411" s="213"/>
      <c r="P411" s="213"/>
      <c r="Q411" s="213"/>
      <c r="R411" s="213"/>
      <c r="T411" s="196">
        <v>2</v>
      </c>
      <c r="U411" s="213"/>
      <c r="V411" s="213"/>
      <c r="W411" s="213"/>
      <c r="X411" s="213"/>
      <c r="Y411" s="213"/>
      <c r="Z411" s="213"/>
    </row>
    <row r="412" spans="1:26">
      <c r="L412" s="196">
        <v>3</v>
      </c>
      <c r="M412" s="213"/>
      <c r="N412" s="213"/>
      <c r="O412" s="213"/>
      <c r="P412" s="213"/>
      <c r="Q412" s="213"/>
      <c r="R412" s="213"/>
      <c r="T412" s="196">
        <v>3</v>
      </c>
      <c r="U412" s="213"/>
      <c r="V412" s="213"/>
      <c r="W412" s="213"/>
      <c r="X412" s="213"/>
      <c r="Y412" s="213"/>
      <c r="Z412" s="213"/>
    </row>
    <row r="413" spans="1:26">
      <c r="L413" s="196">
        <v>4</v>
      </c>
      <c r="M413" s="213"/>
      <c r="N413" s="213"/>
      <c r="O413" s="213"/>
      <c r="P413" s="213"/>
      <c r="Q413" s="213"/>
      <c r="R413" s="213"/>
      <c r="T413" s="196">
        <v>4</v>
      </c>
      <c r="U413" s="213"/>
      <c r="V413" s="213"/>
      <c r="W413" s="213"/>
      <c r="X413" s="213"/>
      <c r="Y413" s="213"/>
      <c r="Z413" s="213"/>
    </row>
    <row r="414" spans="1:26">
      <c r="L414" s="196">
        <v>5</v>
      </c>
      <c r="M414" s="213"/>
      <c r="N414" s="213"/>
      <c r="O414" s="213"/>
      <c r="P414" s="213"/>
      <c r="Q414" s="213"/>
      <c r="R414" s="213"/>
      <c r="T414" s="196">
        <v>5</v>
      </c>
      <c r="U414" s="213"/>
      <c r="V414" s="213"/>
      <c r="W414" s="213"/>
      <c r="X414" s="213"/>
      <c r="Y414" s="213"/>
      <c r="Z414" s="213"/>
    </row>
    <row r="415" spans="1:26">
      <c r="L415" s="1" t="s">
        <v>185</v>
      </c>
      <c r="M415" s="55" t="e">
        <f>AVERAGE(M410:M414)</f>
        <v>#DIV/0!</v>
      </c>
      <c r="N415" s="2" t="s">
        <v>186</v>
      </c>
      <c r="O415" s="2" t="e">
        <f>(O410-$M$415)/$M$416</f>
        <v>#DIV/0!</v>
      </c>
      <c r="P415" s="2" t="e">
        <f t="shared" ref="P415:R415" si="0">(P410-$M$415)/$M$416</f>
        <v>#DIV/0!</v>
      </c>
      <c r="Q415" s="2" t="e">
        <f t="shared" si="0"/>
        <v>#DIV/0!</v>
      </c>
      <c r="R415" s="2" t="e">
        <f t="shared" si="0"/>
        <v>#DIV/0!</v>
      </c>
      <c r="T415" s="1" t="s">
        <v>185</v>
      </c>
      <c r="U415" s="55" t="e">
        <f>AVERAGE(U410:U414)</f>
        <v>#DIV/0!</v>
      </c>
      <c r="V415" s="2" t="s">
        <v>186</v>
      </c>
      <c r="W415" s="2" t="e">
        <f>(W410-$U$415)/$U$416</f>
        <v>#DIV/0!</v>
      </c>
      <c r="X415" s="2" t="e">
        <f t="shared" ref="X415:Z415" si="1">(X410-$U$415)/$U$416</f>
        <v>#DIV/0!</v>
      </c>
      <c r="Y415" s="2" t="e">
        <f t="shared" si="1"/>
        <v>#DIV/0!</v>
      </c>
      <c r="Z415" s="2" t="e">
        <f t="shared" si="1"/>
        <v>#DIV/0!</v>
      </c>
    </row>
    <row r="416" spans="1:26">
      <c r="L416" s="1" t="s">
        <v>184</v>
      </c>
      <c r="M416" s="55" t="e">
        <f>STDEV(M410:M414)</f>
        <v>#DIV/0!</v>
      </c>
      <c r="N416" s="1"/>
      <c r="O416" s="2" t="e">
        <f t="shared" ref="O416:R419" si="2">(O411-$M$415)/$M$416</f>
        <v>#DIV/0!</v>
      </c>
      <c r="P416" s="2" t="e">
        <f t="shared" si="2"/>
        <v>#DIV/0!</v>
      </c>
      <c r="Q416" s="2" t="e">
        <f t="shared" si="2"/>
        <v>#DIV/0!</v>
      </c>
      <c r="R416" s="2" t="e">
        <f t="shared" si="2"/>
        <v>#DIV/0!</v>
      </c>
      <c r="T416" s="1" t="s">
        <v>184</v>
      </c>
      <c r="U416" s="55" t="e">
        <f>STDEV(U410:U414)</f>
        <v>#DIV/0!</v>
      </c>
      <c r="V416" s="1"/>
      <c r="W416" s="2" t="e">
        <f t="shared" ref="W416:Z419" si="3">(W411-$U$415)/$U$416</f>
        <v>#DIV/0!</v>
      </c>
      <c r="X416" s="2" t="e">
        <f t="shared" si="3"/>
        <v>#DIV/0!</v>
      </c>
      <c r="Y416" s="2" t="e">
        <f t="shared" si="3"/>
        <v>#DIV/0!</v>
      </c>
      <c r="Z416" s="2" t="e">
        <f t="shared" si="3"/>
        <v>#DIV/0!</v>
      </c>
    </row>
    <row r="417" spans="1:26">
      <c r="L417" s="1"/>
      <c r="M417" s="1"/>
      <c r="N417" s="1"/>
      <c r="O417" s="2" t="e">
        <f t="shared" si="2"/>
        <v>#DIV/0!</v>
      </c>
      <c r="P417" s="2" t="e">
        <f t="shared" si="2"/>
        <v>#DIV/0!</v>
      </c>
      <c r="Q417" s="2" t="e">
        <f t="shared" si="2"/>
        <v>#DIV/0!</v>
      </c>
      <c r="R417" s="2" t="e">
        <f t="shared" si="2"/>
        <v>#DIV/0!</v>
      </c>
      <c r="T417" s="1"/>
      <c r="U417" s="1"/>
      <c r="V417" s="1"/>
      <c r="W417" s="2" t="e">
        <f t="shared" si="3"/>
        <v>#DIV/0!</v>
      </c>
      <c r="X417" s="2" t="e">
        <f t="shared" si="3"/>
        <v>#DIV/0!</v>
      </c>
      <c r="Y417" s="2" t="e">
        <f t="shared" si="3"/>
        <v>#DIV/0!</v>
      </c>
      <c r="Z417" s="2" t="e">
        <f t="shared" si="3"/>
        <v>#DIV/0!</v>
      </c>
    </row>
    <row r="418" spans="1:26">
      <c r="L418" s="1" t="s">
        <v>144</v>
      </c>
      <c r="M418" s="4" t="e">
        <f>AVERAGE(N410:N414)</f>
        <v>#DIV/0!</v>
      </c>
      <c r="N418" s="1"/>
      <c r="O418" s="2" t="e">
        <f t="shared" si="2"/>
        <v>#DIV/0!</v>
      </c>
      <c r="P418" s="2" t="e">
        <f t="shared" si="2"/>
        <v>#DIV/0!</v>
      </c>
      <c r="Q418" s="2" t="e">
        <f t="shared" si="2"/>
        <v>#DIV/0!</v>
      </c>
      <c r="R418" s="2" t="e">
        <f t="shared" si="2"/>
        <v>#DIV/0!</v>
      </c>
      <c r="T418" s="1" t="s">
        <v>144</v>
      </c>
      <c r="U418" s="4" t="e">
        <f>AVERAGE(V410:V414)</f>
        <v>#DIV/0!</v>
      </c>
      <c r="V418" s="1"/>
      <c r="W418" s="2" t="e">
        <f t="shared" si="3"/>
        <v>#DIV/0!</v>
      </c>
      <c r="X418" s="2" t="e">
        <f t="shared" si="3"/>
        <v>#DIV/0!</v>
      </c>
      <c r="Y418" s="2" t="e">
        <f t="shared" si="3"/>
        <v>#DIV/0!</v>
      </c>
      <c r="Z418" s="2" t="e">
        <f t="shared" si="3"/>
        <v>#DIV/0!</v>
      </c>
    </row>
    <row r="419" spans="1:26">
      <c r="L419" s="1" t="s">
        <v>184</v>
      </c>
      <c r="M419" s="4" t="e">
        <f>STDEV(N410:N414)</f>
        <v>#DIV/0!</v>
      </c>
      <c r="N419" s="1"/>
      <c r="O419" s="2" t="e">
        <f t="shared" si="2"/>
        <v>#DIV/0!</v>
      </c>
      <c r="P419" s="2" t="e">
        <f t="shared" si="2"/>
        <v>#DIV/0!</v>
      </c>
      <c r="Q419" s="2" t="e">
        <f t="shared" si="2"/>
        <v>#DIV/0!</v>
      </c>
      <c r="R419" s="2" t="e">
        <f t="shared" si="2"/>
        <v>#DIV/0!</v>
      </c>
      <c r="T419" s="1" t="s">
        <v>184</v>
      </c>
      <c r="U419" s="4" t="e">
        <f>STDEV(V410:V414)</f>
        <v>#DIV/0!</v>
      </c>
      <c r="V419" s="1"/>
      <c r="W419" s="2" t="e">
        <f t="shared" si="3"/>
        <v>#DIV/0!</v>
      </c>
      <c r="X419" s="2" t="e">
        <f t="shared" si="3"/>
        <v>#DIV/0!</v>
      </c>
      <c r="Y419" s="2" t="e">
        <f t="shared" si="3"/>
        <v>#DIV/0!</v>
      </c>
      <c r="Z419" s="2" t="e">
        <f t="shared" si="3"/>
        <v>#DIV/0!</v>
      </c>
    </row>
    <row r="425" spans="1:26">
      <c r="A425" s="142" t="s">
        <v>169</v>
      </c>
    </row>
  </sheetData>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30" r:id="rId4" name="Option Button 6">
              <controlPr defaultSize="0" autoFill="0" autoLine="0" autoPict="0" macro="[0]!IterationsOn_Click">
                <anchor moveWithCells="1">
                  <from>
                    <xdr:col>20</xdr:col>
                    <xdr:colOff>28575</xdr:colOff>
                    <xdr:row>4</xdr:row>
                    <xdr:rowOff>152400</xdr:rowOff>
                  </from>
                  <to>
                    <xdr:col>20</xdr:col>
                    <xdr:colOff>438150</xdr:colOff>
                    <xdr:row>6</xdr:row>
                    <xdr:rowOff>171450</xdr:rowOff>
                  </to>
                </anchor>
              </controlPr>
            </control>
          </mc:Choice>
        </mc:AlternateContent>
        <mc:AlternateContent xmlns:mc="http://schemas.openxmlformats.org/markup-compatibility/2006">
          <mc:Choice Requires="x14">
            <control shapeId="1031" r:id="rId5" name="Label 7">
              <controlPr defaultSize="0" autoFill="0" autoLine="0" autoPict="0">
                <anchor moveWithCells="1" sizeWithCells="1">
                  <from>
                    <xdr:col>20</xdr:col>
                    <xdr:colOff>19050</xdr:colOff>
                    <xdr:row>7</xdr:row>
                    <xdr:rowOff>19050</xdr:rowOff>
                  </from>
                  <to>
                    <xdr:col>21</xdr:col>
                    <xdr:colOff>190500</xdr:colOff>
                    <xdr:row>8</xdr:row>
                    <xdr:rowOff>142875</xdr:rowOff>
                  </to>
                </anchor>
              </controlPr>
            </control>
          </mc:Choice>
        </mc:AlternateContent>
        <mc:AlternateContent xmlns:mc="http://schemas.openxmlformats.org/markup-compatibility/2006">
          <mc:Choice Requires="x14">
            <control shapeId="1032" r:id="rId6" name="Option Button 8">
              <controlPr defaultSize="0" autoFill="0" autoLine="0" autoPict="0" macro="[0]!IterationsOff_Click">
                <anchor moveWithCells="1">
                  <from>
                    <xdr:col>20</xdr:col>
                    <xdr:colOff>438150</xdr:colOff>
                    <xdr:row>5</xdr:row>
                    <xdr:rowOff>57150</xdr:rowOff>
                  </from>
                  <to>
                    <xdr:col>21</xdr:col>
                    <xdr:colOff>333375</xdr:colOff>
                    <xdr:row>6</xdr:row>
                    <xdr:rowOff>95250</xdr:rowOff>
                  </to>
                </anchor>
              </controlPr>
            </control>
          </mc:Choice>
        </mc:AlternateContent>
        <mc:AlternateContent xmlns:mc="http://schemas.openxmlformats.org/markup-compatibility/2006">
          <mc:Choice Requires="x14">
            <control shapeId="1033" r:id="rId7" name="Label 9">
              <controlPr defaultSize="0" autoFill="0" autoLine="0" autoPict="0">
                <anchor moveWithCells="1">
                  <from>
                    <xdr:col>20</xdr:col>
                    <xdr:colOff>47625</xdr:colOff>
                    <xdr:row>4</xdr:row>
                    <xdr:rowOff>104775</xdr:rowOff>
                  </from>
                  <to>
                    <xdr:col>20</xdr:col>
                    <xdr:colOff>295275</xdr:colOff>
                    <xdr:row>5</xdr:row>
                    <xdr:rowOff>142875</xdr:rowOff>
                  </to>
                </anchor>
              </controlPr>
            </control>
          </mc:Choice>
        </mc:AlternateContent>
        <mc:AlternateContent xmlns:mc="http://schemas.openxmlformats.org/markup-compatibility/2006">
          <mc:Choice Requires="x14">
            <control shapeId="1034" r:id="rId8" name="Label 10">
              <controlPr defaultSize="0" autoFill="0" autoLine="0" autoPict="0">
                <anchor moveWithCells="1">
                  <from>
                    <xdr:col>20</xdr:col>
                    <xdr:colOff>438150</xdr:colOff>
                    <xdr:row>4</xdr:row>
                    <xdr:rowOff>95250</xdr:rowOff>
                  </from>
                  <to>
                    <xdr:col>21</xdr:col>
                    <xdr:colOff>76200</xdr:colOff>
                    <xdr:row>5</xdr:row>
                    <xdr:rowOff>133350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367911-8E13-468D-BE3D-1A191430FF32}">
  <sheetPr codeName="Sheet1"/>
  <dimension ref="A1:AT64"/>
  <sheetViews>
    <sheetView zoomScale="70" zoomScaleNormal="70" workbookViewId="0"/>
  </sheetViews>
  <sheetFormatPr defaultRowHeight="15"/>
  <cols>
    <col min="4" max="21" width="2.7109375" customWidth="1"/>
    <col min="26" max="43" width="2.7109375" customWidth="1"/>
    <col min="47" max="47" width="8.7109375" customWidth="1"/>
  </cols>
  <sheetData>
    <row r="1" spans="1:46">
      <c r="B1" s="59" t="s">
        <v>75</v>
      </c>
    </row>
    <row r="3" spans="1:46" ht="15.75" thickBot="1">
      <c r="A3" t="s">
        <v>42</v>
      </c>
      <c r="C3" s="7"/>
      <c r="D3" s="7"/>
      <c r="E3" s="7"/>
      <c r="F3" s="7"/>
      <c r="G3" s="7"/>
      <c r="H3" s="7"/>
      <c r="I3" s="7"/>
      <c r="J3" s="7"/>
      <c r="K3" s="7"/>
      <c r="L3" s="7"/>
      <c r="M3" s="7"/>
      <c r="N3" s="7"/>
      <c r="O3" s="7"/>
      <c r="P3" s="7"/>
      <c r="Q3" s="7"/>
      <c r="R3" s="7"/>
      <c r="S3" s="7"/>
      <c r="T3" s="7"/>
      <c r="U3" s="7"/>
      <c r="V3" s="7"/>
      <c r="W3" s="7"/>
      <c r="X3" s="7"/>
      <c r="Y3" s="7"/>
      <c r="Z3" s="7"/>
      <c r="AA3" s="7"/>
      <c r="AB3" s="7"/>
      <c r="AC3" s="7"/>
      <c r="AD3" s="7"/>
      <c r="AE3" s="7"/>
      <c r="AF3" s="7"/>
      <c r="AG3" s="7"/>
      <c r="AH3" s="7"/>
      <c r="AI3" s="7"/>
      <c r="AJ3" s="7"/>
      <c r="AK3" s="7"/>
      <c r="AL3" s="7"/>
      <c r="AM3" s="7"/>
      <c r="AN3" s="7"/>
      <c r="AO3" s="7"/>
      <c r="AP3" s="7"/>
      <c r="AQ3" s="7"/>
      <c r="AR3" s="7"/>
      <c r="AS3" s="7"/>
      <c r="AT3" s="7"/>
    </row>
    <row r="4" spans="1:46">
      <c r="A4" t="s">
        <v>56</v>
      </c>
      <c r="C4" s="7"/>
      <c r="D4" s="32"/>
      <c r="E4" s="33"/>
      <c r="F4" s="33"/>
      <c r="G4" s="33"/>
      <c r="H4" s="33"/>
      <c r="I4" s="33"/>
      <c r="J4" s="33"/>
      <c r="K4" s="33"/>
      <c r="L4" s="33"/>
      <c r="M4" s="33"/>
      <c r="N4" s="33"/>
      <c r="O4" s="33"/>
      <c r="P4" s="33"/>
      <c r="Q4" s="33"/>
      <c r="R4" s="33"/>
      <c r="S4" s="33"/>
      <c r="T4" s="33"/>
      <c r="U4" s="34"/>
      <c r="V4" s="7"/>
      <c r="W4" s="7"/>
      <c r="X4" s="7"/>
      <c r="Y4" s="7"/>
      <c r="Z4" s="21"/>
      <c r="AA4" s="22"/>
      <c r="AB4" s="22"/>
      <c r="AC4" s="22"/>
      <c r="AD4" s="22"/>
      <c r="AE4" s="22"/>
      <c r="AF4" s="22"/>
      <c r="AG4" s="22"/>
      <c r="AH4" s="22"/>
      <c r="AI4" s="22"/>
      <c r="AJ4" s="22"/>
      <c r="AK4" s="22"/>
      <c r="AL4" s="22"/>
      <c r="AM4" s="22"/>
      <c r="AN4" s="22"/>
      <c r="AO4" s="22"/>
      <c r="AP4" s="22"/>
      <c r="AQ4" s="23"/>
      <c r="AR4" s="7"/>
      <c r="AS4" s="7"/>
      <c r="AT4" s="7"/>
    </row>
    <row r="5" spans="1:46">
      <c r="C5" s="7"/>
      <c r="D5" s="35"/>
      <c r="E5" s="36"/>
      <c r="F5" s="36"/>
      <c r="G5" s="36"/>
      <c r="H5" s="36"/>
      <c r="I5" s="36"/>
      <c r="J5" s="36"/>
      <c r="K5" s="36"/>
      <c r="L5" s="36"/>
      <c r="M5" s="36"/>
      <c r="N5" s="36"/>
      <c r="O5" s="36"/>
      <c r="P5" s="36"/>
      <c r="Q5" s="36"/>
      <c r="R5" s="36"/>
      <c r="S5" s="36"/>
      <c r="T5" s="36"/>
      <c r="U5" s="37"/>
      <c r="V5" s="7"/>
      <c r="W5" s="7"/>
      <c r="X5" s="7"/>
      <c r="Y5" s="7"/>
      <c r="Z5" s="24"/>
      <c r="AA5" s="25"/>
      <c r="AB5" s="25"/>
      <c r="AC5" s="25"/>
      <c r="AD5" s="25"/>
      <c r="AE5" s="25"/>
      <c r="AF5" s="25"/>
      <c r="AG5" s="25"/>
      <c r="AH5" s="25"/>
      <c r="AI5" s="25"/>
      <c r="AJ5" s="25"/>
      <c r="AK5" s="25"/>
      <c r="AL5" s="25"/>
      <c r="AM5" s="25"/>
      <c r="AN5" s="25"/>
      <c r="AO5" s="25"/>
      <c r="AP5" s="25"/>
      <c r="AQ5" s="26"/>
      <c r="AR5" s="7"/>
      <c r="AS5" s="7"/>
      <c r="AT5" s="7"/>
    </row>
    <row r="6" spans="1:46">
      <c r="C6" s="7"/>
      <c r="D6" s="35"/>
      <c r="E6" s="36"/>
      <c r="F6" s="36"/>
      <c r="G6" s="36"/>
      <c r="H6" s="36"/>
      <c r="I6" s="36"/>
      <c r="J6" s="36"/>
      <c r="K6" s="36"/>
      <c r="L6" s="36"/>
      <c r="M6" s="36"/>
      <c r="N6" s="36"/>
      <c r="O6" s="36"/>
      <c r="P6" s="36"/>
      <c r="Q6" s="36"/>
      <c r="R6" s="36"/>
      <c r="S6" s="36"/>
      <c r="T6" s="36"/>
      <c r="U6" s="37"/>
      <c r="V6" s="7"/>
      <c r="W6" s="7"/>
      <c r="X6" s="7"/>
      <c r="Y6" s="7"/>
      <c r="Z6" s="24"/>
      <c r="AA6" s="25"/>
      <c r="AB6" s="25"/>
      <c r="AC6" s="25"/>
      <c r="AD6" s="25"/>
      <c r="AE6" s="25"/>
      <c r="AF6" s="25"/>
      <c r="AG6" s="25"/>
      <c r="AH6" s="25"/>
      <c r="AI6" s="27"/>
      <c r="AJ6" s="25"/>
      <c r="AK6" s="25"/>
      <c r="AL6" s="25"/>
      <c r="AM6" s="25"/>
      <c r="AN6" s="25"/>
      <c r="AO6" s="25"/>
      <c r="AP6" s="25"/>
      <c r="AQ6" s="26"/>
      <c r="AR6" s="7"/>
      <c r="AS6" s="7"/>
      <c r="AT6" s="7"/>
    </row>
    <row r="7" spans="1:46">
      <c r="C7" s="7"/>
      <c r="D7" s="35"/>
      <c r="E7" s="36"/>
      <c r="F7" s="41"/>
      <c r="G7" s="36"/>
      <c r="H7" s="36"/>
      <c r="I7" s="36"/>
      <c r="J7" s="36"/>
      <c r="K7" s="36"/>
      <c r="L7" s="36"/>
      <c r="M7" s="36"/>
      <c r="N7" s="36"/>
      <c r="O7" s="36"/>
      <c r="P7" s="36"/>
      <c r="Q7" s="36"/>
      <c r="R7" s="36"/>
      <c r="S7" s="36"/>
      <c r="T7" s="36"/>
      <c r="U7" s="37"/>
      <c r="V7" s="7"/>
      <c r="W7" s="7"/>
      <c r="X7" s="7"/>
      <c r="Y7" s="7"/>
      <c r="Z7" s="24"/>
      <c r="AA7" s="25"/>
      <c r="AB7" s="25"/>
      <c r="AC7" s="25"/>
      <c r="AD7" s="25"/>
      <c r="AE7" s="25"/>
      <c r="AF7" s="25"/>
      <c r="AG7" s="25"/>
      <c r="AH7" s="25"/>
      <c r="AI7" s="25"/>
      <c r="AJ7" s="25"/>
      <c r="AK7" s="25"/>
      <c r="AL7" s="25"/>
      <c r="AM7" s="25"/>
      <c r="AN7" s="25"/>
      <c r="AO7" s="25"/>
      <c r="AP7" s="25"/>
      <c r="AQ7" s="26"/>
      <c r="AR7" s="7"/>
      <c r="AS7" s="7"/>
      <c r="AT7" s="7"/>
    </row>
    <row r="8" spans="1:46">
      <c r="C8" s="7"/>
      <c r="D8" s="35"/>
      <c r="E8" s="36"/>
      <c r="F8" s="36"/>
      <c r="G8" s="36"/>
      <c r="H8" s="36"/>
      <c r="I8" s="36"/>
      <c r="J8" s="36"/>
      <c r="K8" s="36"/>
      <c r="L8" s="36"/>
      <c r="M8" s="36"/>
      <c r="N8" s="36"/>
      <c r="O8" s="36"/>
      <c r="P8" s="36"/>
      <c r="Q8" s="36"/>
      <c r="R8" s="36"/>
      <c r="S8" s="36"/>
      <c r="T8" s="36"/>
      <c r="U8" s="37"/>
      <c r="V8" s="7"/>
      <c r="W8" s="7"/>
      <c r="X8" s="7"/>
      <c r="Y8" s="7"/>
      <c r="Z8" s="24"/>
      <c r="AA8" s="25"/>
      <c r="AB8" s="25"/>
      <c r="AC8" s="25"/>
      <c r="AD8" s="25"/>
      <c r="AE8" s="25"/>
      <c r="AF8" s="25"/>
      <c r="AG8" s="25"/>
      <c r="AH8" s="25"/>
      <c r="AI8" s="25"/>
      <c r="AJ8" s="25"/>
      <c r="AK8" s="25"/>
      <c r="AL8" s="25"/>
      <c r="AM8" s="25"/>
      <c r="AN8" s="25"/>
      <c r="AO8" s="25"/>
      <c r="AP8" s="25"/>
      <c r="AQ8" s="26"/>
      <c r="AR8" s="7"/>
      <c r="AS8" s="7"/>
      <c r="AT8" s="7"/>
    </row>
    <row r="9" spans="1:46">
      <c r="C9" s="7"/>
      <c r="D9" s="35"/>
      <c r="E9" s="36"/>
      <c r="F9" s="36"/>
      <c r="G9" s="36"/>
      <c r="H9" s="36"/>
      <c r="I9" s="36"/>
      <c r="J9" s="36"/>
      <c r="K9" s="36"/>
      <c r="L9" s="36"/>
      <c r="M9" s="36"/>
      <c r="N9" s="36"/>
      <c r="O9" s="36"/>
      <c r="P9" s="36"/>
      <c r="Q9" s="36"/>
      <c r="R9" s="36"/>
      <c r="S9" s="36"/>
      <c r="T9" s="36"/>
      <c r="U9" s="37"/>
      <c r="V9" s="7"/>
      <c r="W9" s="7"/>
      <c r="X9" s="7"/>
      <c r="Y9" s="7"/>
      <c r="Z9" s="24"/>
      <c r="AA9" s="25"/>
      <c r="AB9" s="25"/>
      <c r="AC9" s="25"/>
      <c r="AD9" s="25"/>
      <c r="AE9" s="25"/>
      <c r="AF9" s="25"/>
      <c r="AG9" s="25"/>
      <c r="AH9" s="25"/>
      <c r="AI9" s="25"/>
      <c r="AJ9" s="25"/>
      <c r="AK9" s="25"/>
      <c r="AL9" s="25"/>
      <c r="AM9" s="25"/>
      <c r="AN9" s="25"/>
      <c r="AO9" s="25"/>
      <c r="AP9" s="25"/>
      <c r="AQ9" s="26"/>
      <c r="AR9" s="7"/>
      <c r="AS9" s="7"/>
      <c r="AT9" s="7"/>
    </row>
    <row r="10" spans="1:46">
      <c r="C10" s="7"/>
      <c r="D10" s="35"/>
      <c r="E10" s="36"/>
      <c r="F10" s="36"/>
      <c r="G10" s="36"/>
      <c r="H10" s="36"/>
      <c r="I10" s="36"/>
      <c r="J10" s="36"/>
      <c r="K10" s="36"/>
      <c r="L10" s="36"/>
      <c r="M10" s="36"/>
      <c r="N10" s="36"/>
      <c r="O10" s="36"/>
      <c r="P10" s="36"/>
      <c r="Q10" s="36"/>
      <c r="R10" s="36"/>
      <c r="S10" s="36"/>
      <c r="T10" s="36"/>
      <c r="U10" s="37"/>
      <c r="V10" s="7" t="s">
        <v>35</v>
      </c>
      <c r="W10" s="7"/>
      <c r="X10" s="7"/>
      <c r="Y10" s="7"/>
      <c r="Z10" s="24"/>
      <c r="AA10" s="25"/>
      <c r="AB10" s="25"/>
      <c r="AC10" s="25"/>
      <c r="AD10" s="25"/>
      <c r="AE10" s="25"/>
      <c r="AF10" s="25"/>
      <c r="AG10" s="25"/>
      <c r="AH10" s="25"/>
      <c r="AI10" s="25"/>
      <c r="AJ10" s="25"/>
      <c r="AK10" s="25"/>
      <c r="AL10" s="25"/>
      <c r="AM10" s="25"/>
      <c r="AN10" s="25"/>
      <c r="AO10" s="25"/>
      <c r="AP10" s="25"/>
      <c r="AQ10" s="26"/>
      <c r="AR10" s="7"/>
      <c r="AS10" s="7"/>
      <c r="AT10" s="7"/>
    </row>
    <row r="11" spans="1:46">
      <c r="C11" s="7"/>
      <c r="D11" s="35"/>
      <c r="E11" s="36"/>
      <c r="F11" s="36"/>
      <c r="G11" s="36"/>
      <c r="H11" s="36"/>
      <c r="I11" s="36"/>
      <c r="J11" s="36"/>
      <c r="K11" s="36"/>
      <c r="L11" s="36"/>
      <c r="M11" s="36"/>
      <c r="N11" s="36"/>
      <c r="O11" s="36"/>
      <c r="P11" s="36"/>
      <c r="Q11" s="36"/>
      <c r="R11" s="36"/>
      <c r="S11" s="36"/>
      <c r="T11" s="36"/>
      <c r="U11" s="37"/>
      <c r="V11" s="7" t="s">
        <v>36</v>
      </c>
      <c r="W11" s="7"/>
      <c r="X11" s="7"/>
      <c r="Y11" s="7"/>
      <c r="Z11" s="24"/>
      <c r="AA11" s="25"/>
      <c r="AB11" s="25"/>
      <c r="AC11" s="25"/>
      <c r="AD11" s="25"/>
      <c r="AE11" s="25"/>
      <c r="AF11" s="25"/>
      <c r="AG11" s="25"/>
      <c r="AH11" s="25"/>
      <c r="AI11" s="25"/>
      <c r="AJ11" s="25"/>
      <c r="AK11" s="25"/>
      <c r="AL11" s="25"/>
      <c r="AM11" s="25"/>
      <c r="AN11" s="25"/>
      <c r="AO11" s="25"/>
      <c r="AP11" s="25"/>
      <c r="AQ11" s="26"/>
      <c r="AR11" s="7"/>
      <c r="AS11" s="7"/>
      <c r="AT11" s="7"/>
    </row>
    <row r="12" spans="1:46">
      <c r="C12" s="7"/>
      <c r="D12" s="35"/>
      <c r="E12" s="36"/>
      <c r="F12" s="36"/>
      <c r="G12" s="36"/>
      <c r="H12" s="36"/>
      <c r="I12" s="36"/>
      <c r="J12" s="36"/>
      <c r="K12" s="36"/>
      <c r="L12" s="36"/>
      <c r="M12" s="36"/>
      <c r="N12" s="36"/>
      <c r="O12" s="36"/>
      <c r="P12" s="36"/>
      <c r="Q12" s="36"/>
      <c r="R12" s="36"/>
      <c r="S12" s="36"/>
      <c r="T12" s="36"/>
      <c r="U12" s="37"/>
      <c r="V12" s="7" t="s">
        <v>37</v>
      </c>
      <c r="W12" s="7"/>
      <c r="X12" s="7"/>
      <c r="Y12" s="7"/>
      <c r="Z12" s="24"/>
      <c r="AA12" s="25"/>
      <c r="AB12" s="25"/>
      <c r="AC12" s="25"/>
      <c r="AD12" s="25"/>
      <c r="AE12" s="25"/>
      <c r="AF12" s="25"/>
      <c r="AG12" s="25"/>
      <c r="AH12" s="25"/>
      <c r="AI12" s="25"/>
      <c r="AJ12" s="25"/>
      <c r="AK12" s="25"/>
      <c r="AL12" s="25"/>
      <c r="AM12" s="25"/>
      <c r="AN12" s="25"/>
      <c r="AO12" s="25"/>
      <c r="AP12" s="25"/>
      <c r="AQ12" s="26"/>
      <c r="AR12" s="7"/>
      <c r="AS12" s="7"/>
      <c r="AT12" s="7"/>
    </row>
    <row r="13" spans="1:46">
      <c r="C13" s="7"/>
      <c r="D13" s="35"/>
      <c r="E13" s="36"/>
      <c r="F13" s="36"/>
      <c r="G13" s="36"/>
      <c r="H13" s="36"/>
      <c r="I13" s="36"/>
      <c r="J13" s="36"/>
      <c r="K13" s="36"/>
      <c r="L13" s="36"/>
      <c r="M13" s="36"/>
      <c r="N13" s="36"/>
      <c r="O13" s="36"/>
      <c r="P13" s="36"/>
      <c r="Q13" s="36"/>
      <c r="R13" s="36"/>
      <c r="S13" s="36"/>
      <c r="T13" s="36"/>
      <c r="U13" s="37"/>
      <c r="V13" s="7"/>
      <c r="W13" s="7"/>
      <c r="X13" s="7"/>
      <c r="Y13" s="7"/>
      <c r="Z13" s="24"/>
      <c r="AA13" s="25"/>
      <c r="AB13" s="25"/>
      <c r="AC13" s="25"/>
      <c r="AD13" s="25"/>
      <c r="AE13" s="25"/>
      <c r="AF13" s="25"/>
      <c r="AG13" s="25"/>
      <c r="AH13" s="25"/>
      <c r="AI13" s="25"/>
      <c r="AJ13" s="25"/>
      <c r="AK13" s="25"/>
      <c r="AL13" s="25"/>
      <c r="AM13" s="25"/>
      <c r="AN13" s="25"/>
      <c r="AO13" s="25"/>
      <c r="AP13" s="25"/>
      <c r="AQ13" s="26"/>
      <c r="AR13" s="7"/>
      <c r="AS13" s="7"/>
      <c r="AT13" s="7"/>
    </row>
    <row r="14" spans="1:46">
      <c r="C14" s="7"/>
      <c r="D14" s="35"/>
      <c r="E14" s="36"/>
      <c r="F14" s="36"/>
      <c r="G14" s="36"/>
      <c r="H14" s="36"/>
      <c r="I14" s="36"/>
      <c r="J14" s="36"/>
      <c r="K14" s="36"/>
      <c r="L14" s="36"/>
      <c r="M14" s="36"/>
      <c r="N14" s="36"/>
      <c r="O14" s="36"/>
      <c r="P14" s="36"/>
      <c r="Q14" s="36"/>
      <c r="R14" s="36"/>
      <c r="S14" s="36"/>
      <c r="T14" s="36"/>
      <c r="U14" s="37"/>
      <c r="V14" s="28"/>
      <c r="W14" s="7"/>
      <c r="X14" s="7"/>
      <c r="Y14" s="7"/>
      <c r="Z14" s="24"/>
      <c r="AA14" s="25"/>
      <c r="AB14" s="25"/>
      <c r="AC14" s="25"/>
      <c r="AD14" s="25"/>
      <c r="AE14" s="25"/>
      <c r="AF14" s="25"/>
      <c r="AG14" s="25"/>
      <c r="AH14" s="25"/>
      <c r="AI14" s="25"/>
      <c r="AJ14" s="25"/>
      <c r="AK14" s="25"/>
      <c r="AL14" s="25"/>
      <c r="AM14" s="25"/>
      <c r="AN14" s="25"/>
      <c r="AO14" s="25"/>
      <c r="AP14" s="25"/>
      <c r="AQ14" s="26"/>
      <c r="AR14" s="7"/>
      <c r="AS14" s="7"/>
      <c r="AT14" s="7"/>
    </row>
    <row r="15" spans="1:46">
      <c r="C15" s="7"/>
      <c r="D15" s="35"/>
      <c r="E15" s="36"/>
      <c r="F15" s="36"/>
      <c r="G15" s="36"/>
      <c r="H15" s="36"/>
      <c r="I15" s="36"/>
      <c r="J15" s="36"/>
      <c r="K15" s="36"/>
      <c r="L15" s="36"/>
      <c r="M15" s="36"/>
      <c r="N15" s="36"/>
      <c r="O15" s="36"/>
      <c r="P15" s="36"/>
      <c r="Q15" s="36"/>
      <c r="R15" s="36"/>
      <c r="S15" s="36"/>
      <c r="T15" s="36"/>
      <c r="U15" s="37"/>
      <c r="V15" s="7"/>
      <c r="W15" s="7"/>
      <c r="X15" s="7"/>
      <c r="Y15" s="7"/>
      <c r="Z15" s="24"/>
      <c r="AA15" s="25"/>
      <c r="AB15" s="25"/>
      <c r="AC15" s="25"/>
      <c r="AD15" s="25"/>
      <c r="AE15" s="25"/>
      <c r="AF15" s="25"/>
      <c r="AG15" s="25"/>
      <c r="AH15" s="25"/>
      <c r="AI15" s="25"/>
      <c r="AJ15" s="25"/>
      <c r="AK15" s="25"/>
      <c r="AL15" s="25"/>
      <c r="AM15" s="25"/>
      <c r="AN15" s="25"/>
      <c r="AO15" s="25"/>
      <c r="AP15" s="25"/>
      <c r="AQ15" s="26"/>
      <c r="AR15" s="7"/>
      <c r="AS15" s="7"/>
      <c r="AT15" s="7"/>
    </row>
    <row r="16" spans="1:46">
      <c r="C16" s="7"/>
      <c r="D16" s="35"/>
      <c r="E16" s="36"/>
      <c r="F16" s="36"/>
      <c r="G16" s="36"/>
      <c r="H16" s="36"/>
      <c r="I16" s="36"/>
      <c r="J16" s="36"/>
      <c r="K16" s="36"/>
      <c r="L16" s="36"/>
      <c r="M16" s="36"/>
      <c r="N16" s="36"/>
      <c r="O16" s="36"/>
      <c r="P16" s="36"/>
      <c r="Q16" s="36"/>
      <c r="R16" s="36"/>
      <c r="S16" s="36"/>
      <c r="T16" s="36"/>
      <c r="U16" s="37"/>
      <c r="V16" s="7" t="s">
        <v>48</v>
      </c>
      <c r="W16" s="7"/>
      <c r="X16" s="7"/>
      <c r="Y16" s="7"/>
      <c r="Z16" s="24"/>
      <c r="AA16" s="25"/>
      <c r="AB16" s="25"/>
      <c r="AC16" s="25"/>
      <c r="AD16" s="25"/>
      <c r="AE16" s="25"/>
      <c r="AF16" s="25"/>
      <c r="AG16" s="25"/>
      <c r="AH16" s="25"/>
      <c r="AI16" s="25"/>
      <c r="AJ16" s="25"/>
      <c r="AK16" s="25"/>
      <c r="AL16" s="25"/>
      <c r="AM16" s="25"/>
      <c r="AN16" s="25"/>
      <c r="AO16" s="25"/>
      <c r="AP16" s="25"/>
      <c r="AQ16" s="26"/>
      <c r="AR16" s="7"/>
      <c r="AS16" s="7"/>
      <c r="AT16" s="7"/>
    </row>
    <row r="17" spans="1:46">
      <c r="C17" s="7"/>
      <c r="D17" s="35"/>
      <c r="E17" s="36"/>
      <c r="F17" s="36"/>
      <c r="G17" s="36"/>
      <c r="H17" s="36"/>
      <c r="I17" s="36"/>
      <c r="J17" s="36"/>
      <c r="K17" s="36"/>
      <c r="L17" s="36"/>
      <c r="M17" s="36"/>
      <c r="N17" s="36"/>
      <c r="O17" s="36"/>
      <c r="P17" s="36"/>
      <c r="Q17" s="36"/>
      <c r="R17" s="36"/>
      <c r="S17" s="36"/>
      <c r="T17" s="36"/>
      <c r="U17" s="37"/>
      <c r="V17" s="7" t="s">
        <v>49</v>
      </c>
      <c r="W17" s="7"/>
      <c r="X17" s="7"/>
      <c r="Y17" s="7"/>
      <c r="Z17" s="24"/>
      <c r="AA17" s="25"/>
      <c r="AB17" s="25"/>
      <c r="AC17" s="25"/>
      <c r="AD17" s="25"/>
      <c r="AE17" s="25"/>
      <c r="AF17" s="25"/>
      <c r="AG17" s="25"/>
      <c r="AH17" s="25"/>
      <c r="AI17" s="25"/>
      <c r="AJ17" s="25"/>
      <c r="AK17" s="25"/>
      <c r="AL17" s="25"/>
      <c r="AM17" s="25"/>
      <c r="AN17" s="25"/>
      <c r="AO17" s="25"/>
      <c r="AP17" s="25"/>
      <c r="AQ17" s="26"/>
      <c r="AR17" s="7"/>
      <c r="AS17" s="7"/>
      <c r="AT17" s="7"/>
    </row>
    <row r="18" spans="1:46">
      <c r="C18" s="7"/>
      <c r="D18" s="35"/>
      <c r="E18" s="36"/>
      <c r="F18" s="36"/>
      <c r="G18" s="36"/>
      <c r="H18" s="36"/>
      <c r="I18" s="36"/>
      <c r="J18" s="36"/>
      <c r="K18" s="36"/>
      <c r="L18" s="36"/>
      <c r="M18" s="36"/>
      <c r="N18" s="36"/>
      <c r="O18" s="36"/>
      <c r="P18" s="36"/>
      <c r="Q18" s="36"/>
      <c r="R18" s="36"/>
      <c r="S18" s="36"/>
      <c r="T18" s="36"/>
      <c r="U18" s="37"/>
      <c r="V18" s="7" t="s">
        <v>50</v>
      </c>
      <c r="W18" s="7"/>
      <c r="X18" s="7"/>
      <c r="Y18" s="7"/>
      <c r="Z18" s="24"/>
      <c r="AA18" s="25"/>
      <c r="AB18" s="25"/>
      <c r="AC18" s="25"/>
      <c r="AD18" s="25"/>
      <c r="AE18" s="25"/>
      <c r="AF18" s="25"/>
      <c r="AG18" s="25"/>
      <c r="AH18" s="25"/>
      <c r="AI18" s="25"/>
      <c r="AJ18" s="25"/>
      <c r="AK18" s="25"/>
      <c r="AL18" s="25"/>
      <c r="AM18" s="25"/>
      <c r="AN18" s="25"/>
      <c r="AO18" s="25"/>
      <c r="AP18" s="25"/>
      <c r="AQ18" s="26"/>
      <c r="AR18" s="7"/>
      <c r="AS18" s="7"/>
      <c r="AT18" s="7"/>
    </row>
    <row r="19" spans="1:46">
      <c r="C19" s="7"/>
      <c r="D19" s="35"/>
      <c r="E19" s="36"/>
      <c r="F19" s="36"/>
      <c r="G19" s="36"/>
      <c r="H19" s="36"/>
      <c r="I19" s="36"/>
      <c r="J19" s="36"/>
      <c r="K19" s="36"/>
      <c r="L19" s="36"/>
      <c r="M19" s="36"/>
      <c r="N19" s="36"/>
      <c r="O19" s="36"/>
      <c r="P19" s="36"/>
      <c r="Q19" s="36"/>
      <c r="R19" s="36"/>
      <c r="S19" s="36"/>
      <c r="T19" s="36"/>
      <c r="U19" s="37"/>
      <c r="V19" s="7"/>
      <c r="W19" s="7"/>
      <c r="X19" s="7"/>
      <c r="Y19" s="7"/>
      <c r="Z19" s="24"/>
      <c r="AA19" s="25"/>
      <c r="AB19" s="25"/>
      <c r="AC19" s="25"/>
      <c r="AD19" s="25"/>
      <c r="AE19" s="25"/>
      <c r="AF19" s="25"/>
      <c r="AG19" s="25"/>
      <c r="AH19" s="25"/>
      <c r="AI19" s="25"/>
      <c r="AJ19" s="25"/>
      <c r="AK19" s="25"/>
      <c r="AL19" s="25"/>
      <c r="AM19" s="25"/>
      <c r="AN19" s="25"/>
      <c r="AO19" s="25"/>
      <c r="AP19" s="25"/>
      <c r="AQ19" s="26"/>
      <c r="AR19" s="7"/>
      <c r="AS19" s="7"/>
      <c r="AT19" s="7"/>
    </row>
    <row r="20" spans="1:46">
      <c r="C20" s="7"/>
      <c r="D20" s="35"/>
      <c r="E20" s="36"/>
      <c r="F20" s="36"/>
      <c r="G20" s="36"/>
      <c r="H20" s="36"/>
      <c r="I20" s="36"/>
      <c r="J20" s="36"/>
      <c r="K20" s="36"/>
      <c r="L20" s="36"/>
      <c r="M20" s="36"/>
      <c r="N20" s="36"/>
      <c r="O20" s="36"/>
      <c r="P20" s="36"/>
      <c r="Q20" s="36"/>
      <c r="R20" s="36"/>
      <c r="S20" s="36"/>
      <c r="T20" s="36"/>
      <c r="U20" s="37"/>
      <c r="V20" s="7"/>
      <c r="W20" s="7"/>
      <c r="X20" s="7"/>
      <c r="Y20" s="7"/>
      <c r="Z20" s="24"/>
      <c r="AA20" s="25"/>
      <c r="AB20" s="25"/>
      <c r="AC20" s="25"/>
      <c r="AD20" s="25"/>
      <c r="AE20" s="25"/>
      <c r="AF20" s="25"/>
      <c r="AG20" s="25"/>
      <c r="AH20" s="25"/>
      <c r="AI20" s="25"/>
      <c r="AJ20" s="25"/>
      <c r="AK20" s="25"/>
      <c r="AL20" s="25"/>
      <c r="AM20" s="25"/>
      <c r="AN20" s="25"/>
      <c r="AO20" s="25"/>
      <c r="AP20" s="25"/>
      <c r="AQ20" s="26"/>
      <c r="AR20" s="7"/>
      <c r="AS20" s="7"/>
      <c r="AT20" s="7"/>
    </row>
    <row r="21" spans="1:46" ht="15.75" thickBot="1">
      <c r="C21" s="7"/>
      <c r="D21" s="38"/>
      <c r="E21" s="39"/>
      <c r="F21" s="39"/>
      <c r="G21" s="39"/>
      <c r="H21" s="39"/>
      <c r="I21" s="39"/>
      <c r="J21" s="39"/>
      <c r="K21" s="39"/>
      <c r="L21" s="39"/>
      <c r="M21" s="39"/>
      <c r="N21" s="39"/>
      <c r="O21" s="39"/>
      <c r="P21" s="39"/>
      <c r="Q21" s="39"/>
      <c r="R21" s="39"/>
      <c r="S21" s="39"/>
      <c r="T21" s="39"/>
      <c r="U21" s="40"/>
      <c r="V21" s="7"/>
      <c r="W21" s="7"/>
      <c r="X21" s="7"/>
      <c r="Y21" s="7"/>
      <c r="Z21" s="29"/>
      <c r="AA21" s="30"/>
      <c r="AB21" s="30"/>
      <c r="AC21" s="30"/>
      <c r="AD21" s="30"/>
      <c r="AE21" s="30"/>
      <c r="AF21" s="30"/>
      <c r="AG21" s="30"/>
      <c r="AH21" s="30"/>
      <c r="AI21" s="30"/>
      <c r="AJ21" s="30"/>
      <c r="AK21" s="30"/>
      <c r="AL21" s="30"/>
      <c r="AM21" s="30"/>
      <c r="AN21" s="30"/>
      <c r="AO21" s="30"/>
      <c r="AP21" s="30"/>
      <c r="AQ21" s="31"/>
      <c r="AR21" s="7"/>
      <c r="AS21" s="7"/>
      <c r="AT21" s="7"/>
    </row>
    <row r="22" spans="1:46">
      <c r="C22" s="7"/>
      <c r="D22" s="25"/>
      <c r="E22" s="25"/>
      <c r="F22" s="25"/>
      <c r="G22" s="25"/>
      <c r="H22" s="25"/>
      <c r="I22" s="25"/>
      <c r="J22" s="25"/>
      <c r="K22" s="25"/>
      <c r="L22" s="25"/>
      <c r="M22" s="25"/>
      <c r="N22" s="25"/>
      <c r="O22" s="25"/>
      <c r="P22" s="25"/>
      <c r="Q22" s="25"/>
      <c r="R22" s="25"/>
      <c r="S22" s="25"/>
      <c r="T22" s="25"/>
      <c r="U22" s="25"/>
      <c r="V22" s="7"/>
      <c r="W22" s="7"/>
      <c r="X22" s="7"/>
      <c r="Y22" s="7"/>
      <c r="Z22" s="25"/>
      <c r="AA22" s="25"/>
      <c r="AB22" s="25"/>
      <c r="AC22" s="25"/>
      <c r="AD22" s="25"/>
      <c r="AE22" s="25"/>
      <c r="AF22" s="25"/>
      <c r="AG22" s="25"/>
      <c r="AH22" s="25"/>
      <c r="AI22" s="25"/>
      <c r="AJ22" s="25"/>
      <c r="AK22" s="25"/>
      <c r="AL22" s="25"/>
      <c r="AM22" s="25"/>
      <c r="AN22" s="25"/>
      <c r="AO22" s="25"/>
      <c r="AP22" s="25"/>
      <c r="AQ22" s="25"/>
      <c r="AR22" s="7"/>
      <c r="AS22" s="7"/>
      <c r="AT22" s="7"/>
    </row>
    <row r="23" spans="1:46">
      <c r="Z23" s="9"/>
      <c r="AA23" s="9"/>
      <c r="AB23" s="9"/>
      <c r="AC23" s="9"/>
      <c r="AD23" s="9"/>
      <c r="AE23" s="9"/>
      <c r="AF23" s="9"/>
      <c r="AG23" s="9"/>
      <c r="AH23" s="9"/>
      <c r="AI23" s="9"/>
      <c r="AJ23" s="9"/>
      <c r="AK23" s="9"/>
      <c r="AL23" s="9"/>
      <c r="AM23" s="9"/>
      <c r="AN23" s="9"/>
      <c r="AO23" s="9"/>
      <c r="AP23" s="9"/>
      <c r="AQ23" s="9"/>
    </row>
    <row r="24" spans="1:46" ht="15.75" thickBot="1">
      <c r="A24" t="s">
        <v>43</v>
      </c>
      <c r="C24" s="42"/>
      <c r="D24" s="42"/>
      <c r="E24" s="42"/>
      <c r="F24" s="42"/>
      <c r="G24" s="42"/>
      <c r="H24" s="42"/>
      <c r="I24" s="42"/>
      <c r="J24" s="42"/>
      <c r="K24" s="42"/>
      <c r="L24" s="42"/>
      <c r="M24" s="42"/>
      <c r="N24" s="42"/>
      <c r="O24" s="42"/>
      <c r="P24" s="42"/>
      <c r="Q24" s="42"/>
      <c r="R24" s="42"/>
      <c r="S24" s="42"/>
      <c r="T24" s="42"/>
      <c r="U24" s="42"/>
      <c r="V24" s="42"/>
      <c r="W24" s="42"/>
      <c r="X24" s="42"/>
      <c r="Y24" s="42"/>
      <c r="Z24" s="42"/>
      <c r="AA24" s="42"/>
      <c r="AB24" s="42"/>
      <c r="AC24" s="42"/>
      <c r="AD24" s="42"/>
      <c r="AE24" s="42"/>
      <c r="AF24" s="42"/>
      <c r="AG24" s="42"/>
      <c r="AH24" s="42"/>
      <c r="AI24" s="42"/>
      <c r="AJ24" s="42"/>
      <c r="AK24" s="42"/>
      <c r="AL24" s="42"/>
      <c r="AM24" s="42"/>
      <c r="AN24" s="42"/>
      <c r="AO24" s="42"/>
      <c r="AP24" s="42"/>
      <c r="AQ24" s="42"/>
      <c r="AR24" s="42"/>
      <c r="AS24" s="42"/>
      <c r="AT24" s="42"/>
    </row>
    <row r="25" spans="1:46">
      <c r="A25" t="s">
        <v>149</v>
      </c>
      <c r="C25" s="42"/>
      <c r="D25" s="10"/>
      <c r="E25" s="11"/>
      <c r="F25" s="11"/>
      <c r="G25" s="11"/>
      <c r="H25" s="11"/>
      <c r="I25" s="11"/>
      <c r="J25" s="11"/>
      <c r="K25" s="11"/>
      <c r="L25" s="11"/>
      <c r="M25" s="11"/>
      <c r="N25" s="11"/>
      <c r="O25" s="11"/>
      <c r="P25" s="11"/>
      <c r="Q25" s="11"/>
      <c r="R25" s="11"/>
      <c r="S25" s="11"/>
      <c r="T25" s="11"/>
      <c r="U25" s="12"/>
      <c r="V25" s="42"/>
      <c r="W25" s="42"/>
      <c r="X25" s="42"/>
      <c r="Y25" s="42"/>
      <c r="Z25" s="10"/>
      <c r="AA25" s="11"/>
      <c r="AB25" s="11"/>
      <c r="AC25" s="11"/>
      <c r="AD25" s="11"/>
      <c r="AE25" s="11"/>
      <c r="AF25" s="11"/>
      <c r="AG25" s="11"/>
      <c r="AH25" s="11"/>
      <c r="AI25" s="11"/>
      <c r="AJ25" s="11"/>
      <c r="AK25" s="11"/>
      <c r="AL25" s="11"/>
      <c r="AM25" s="11"/>
      <c r="AN25" s="11"/>
      <c r="AO25" s="11"/>
      <c r="AP25" s="11"/>
      <c r="AQ25" s="12"/>
      <c r="AR25" s="42"/>
      <c r="AS25" s="42"/>
      <c r="AT25" s="42"/>
    </row>
    <row r="26" spans="1:46">
      <c r="C26" s="42"/>
      <c r="D26" s="13"/>
      <c r="E26" s="14"/>
      <c r="F26" s="14"/>
      <c r="G26" s="14"/>
      <c r="H26" s="14"/>
      <c r="I26" s="14"/>
      <c r="J26" s="14"/>
      <c r="K26" s="14"/>
      <c r="L26" s="14"/>
      <c r="M26" s="14"/>
      <c r="N26" s="14"/>
      <c r="O26" s="14"/>
      <c r="P26" s="14"/>
      <c r="Q26" s="14"/>
      <c r="R26" s="14"/>
      <c r="S26" s="14"/>
      <c r="T26" s="14"/>
      <c r="U26" s="15"/>
      <c r="V26" s="42"/>
      <c r="W26" s="42"/>
      <c r="X26" s="42"/>
      <c r="Y26" s="42"/>
      <c r="Z26" s="13"/>
      <c r="AA26" s="14"/>
      <c r="AB26" s="14"/>
      <c r="AC26" s="14"/>
      <c r="AD26" s="14"/>
      <c r="AE26" s="14"/>
      <c r="AF26" s="14"/>
      <c r="AG26" s="14"/>
      <c r="AH26" s="14"/>
      <c r="AI26" s="14"/>
      <c r="AJ26" s="14"/>
      <c r="AK26" s="14"/>
      <c r="AL26" s="14"/>
      <c r="AM26" s="14"/>
      <c r="AN26" s="14"/>
      <c r="AO26" s="14"/>
      <c r="AP26" s="14"/>
      <c r="AQ26" s="15"/>
      <c r="AR26" s="42"/>
      <c r="AS26" s="42"/>
      <c r="AT26" s="42"/>
    </row>
    <row r="27" spans="1:46">
      <c r="C27" s="42"/>
      <c r="D27" s="13"/>
      <c r="E27" s="14"/>
      <c r="F27" s="14"/>
      <c r="G27" s="14"/>
      <c r="H27" s="14"/>
      <c r="I27" s="14"/>
      <c r="J27" s="14"/>
      <c r="K27" s="14"/>
      <c r="L27" s="14"/>
      <c r="M27" s="14"/>
      <c r="N27" s="14"/>
      <c r="O27" s="14"/>
      <c r="P27" s="14"/>
      <c r="Q27" s="14"/>
      <c r="R27" s="14"/>
      <c r="S27" s="14"/>
      <c r="T27" s="14"/>
      <c r="U27" s="15"/>
      <c r="V27" s="42"/>
      <c r="W27" s="42"/>
      <c r="X27" s="42"/>
      <c r="Y27" s="42"/>
      <c r="Z27" s="13"/>
      <c r="AA27" s="14"/>
      <c r="AB27" s="14"/>
      <c r="AC27" s="14"/>
      <c r="AD27" s="14"/>
      <c r="AE27" s="14"/>
      <c r="AF27" s="14"/>
      <c r="AG27" s="14"/>
      <c r="AH27" s="14"/>
      <c r="AI27" s="14"/>
      <c r="AJ27" s="14"/>
      <c r="AK27" s="14"/>
      <c r="AL27" s="14"/>
      <c r="AM27" s="14"/>
      <c r="AN27" s="14"/>
      <c r="AO27" s="14"/>
      <c r="AP27" s="14"/>
      <c r="AQ27" s="15"/>
      <c r="AR27" s="42"/>
      <c r="AS27" s="42"/>
      <c r="AT27" s="42"/>
    </row>
    <row r="28" spans="1:46">
      <c r="C28" s="42"/>
      <c r="D28" s="13"/>
      <c r="E28" s="14"/>
      <c r="F28" s="14"/>
      <c r="G28" s="14"/>
      <c r="H28" s="14"/>
      <c r="I28" s="14"/>
      <c r="J28" s="14"/>
      <c r="K28" s="14"/>
      <c r="L28" s="14"/>
      <c r="M28" s="14"/>
      <c r="N28" s="14"/>
      <c r="O28" s="14"/>
      <c r="P28" s="14"/>
      <c r="Q28" s="14"/>
      <c r="R28" s="14"/>
      <c r="S28" s="14"/>
      <c r="T28" s="14"/>
      <c r="U28" s="15"/>
      <c r="V28" s="42"/>
      <c r="W28" s="42"/>
      <c r="X28" s="42"/>
      <c r="Y28" s="42"/>
      <c r="Z28" s="13"/>
      <c r="AA28" s="14"/>
      <c r="AB28" s="14"/>
      <c r="AC28" s="14"/>
      <c r="AD28" s="14"/>
      <c r="AE28" s="14"/>
      <c r="AF28" s="14"/>
      <c r="AG28" s="14"/>
      <c r="AH28" s="14"/>
      <c r="AI28" s="14"/>
      <c r="AJ28" s="14"/>
      <c r="AK28" s="14"/>
      <c r="AL28" s="14"/>
      <c r="AM28" s="14"/>
      <c r="AN28" s="14"/>
      <c r="AO28" s="14"/>
      <c r="AP28" s="14"/>
      <c r="AQ28" s="15"/>
      <c r="AR28" s="42"/>
      <c r="AS28" s="42"/>
      <c r="AT28" s="42"/>
    </row>
    <row r="29" spans="1:46">
      <c r="C29" s="42"/>
      <c r="D29" s="13"/>
      <c r="E29" s="14"/>
      <c r="F29" s="14"/>
      <c r="G29" s="14"/>
      <c r="H29" s="14"/>
      <c r="I29" s="14"/>
      <c r="J29" s="14"/>
      <c r="K29" s="14"/>
      <c r="L29" s="14"/>
      <c r="M29" s="14"/>
      <c r="N29" s="14"/>
      <c r="O29" s="14"/>
      <c r="P29" s="14"/>
      <c r="Q29" s="14"/>
      <c r="R29" s="14"/>
      <c r="S29" s="14"/>
      <c r="T29" s="14"/>
      <c r="U29" s="15"/>
      <c r="V29" s="42" t="s">
        <v>38</v>
      </c>
      <c r="W29" s="42"/>
      <c r="X29" s="42"/>
      <c r="Y29" s="42"/>
      <c r="Z29" s="13"/>
      <c r="AA29" s="14"/>
      <c r="AB29" s="14"/>
      <c r="AC29" s="14"/>
      <c r="AD29" s="14"/>
      <c r="AE29" s="14"/>
      <c r="AF29" s="14"/>
      <c r="AG29" s="14"/>
      <c r="AH29" s="14"/>
      <c r="AI29" s="14"/>
      <c r="AJ29" s="14"/>
      <c r="AK29" s="14"/>
      <c r="AL29" s="14"/>
      <c r="AM29" s="14"/>
      <c r="AN29" s="65"/>
      <c r="AO29" s="65"/>
      <c r="AP29" s="14"/>
      <c r="AQ29" s="15"/>
      <c r="AR29" s="42" t="s">
        <v>51</v>
      </c>
      <c r="AS29" s="42"/>
      <c r="AT29" s="42"/>
    </row>
    <row r="30" spans="1:46">
      <c r="C30" s="42"/>
      <c r="D30" s="13"/>
      <c r="E30" s="14"/>
      <c r="F30" s="14"/>
      <c r="G30" s="14"/>
      <c r="H30" s="14"/>
      <c r="I30" s="14"/>
      <c r="J30" s="14"/>
      <c r="K30" s="14"/>
      <c r="L30" s="14"/>
      <c r="M30" s="14"/>
      <c r="N30" s="14"/>
      <c r="O30" s="14"/>
      <c r="P30" s="14"/>
      <c r="Q30" s="14"/>
      <c r="R30" s="14"/>
      <c r="S30" s="14"/>
      <c r="T30" s="14"/>
      <c r="U30" s="15"/>
      <c r="V30" s="42" t="s">
        <v>39</v>
      </c>
      <c r="W30" s="42"/>
      <c r="X30" s="42"/>
      <c r="Y30" s="42"/>
      <c r="Z30" s="13"/>
      <c r="AA30" s="14"/>
      <c r="AB30" s="14"/>
      <c r="AC30" s="14"/>
      <c r="AD30" s="14"/>
      <c r="AE30" s="14"/>
      <c r="AF30" s="14"/>
      <c r="AG30" s="14"/>
      <c r="AH30" s="14"/>
      <c r="AI30" s="14"/>
      <c r="AJ30" s="14"/>
      <c r="AK30" s="14"/>
      <c r="AL30" s="14"/>
      <c r="AM30" s="14"/>
      <c r="AN30" s="65"/>
      <c r="AO30" s="14"/>
      <c r="AP30" s="14"/>
      <c r="AQ30" s="15"/>
      <c r="AR30" s="42" t="s">
        <v>52</v>
      </c>
      <c r="AS30" s="42"/>
      <c r="AT30" s="42"/>
    </row>
    <row r="31" spans="1:46">
      <c r="C31" s="42"/>
      <c r="D31" s="13"/>
      <c r="E31" s="14"/>
      <c r="F31" s="14"/>
      <c r="G31" s="14"/>
      <c r="H31" s="14"/>
      <c r="I31" s="14"/>
      <c r="J31" s="14"/>
      <c r="K31" s="14"/>
      <c r="L31" s="14"/>
      <c r="M31" s="14"/>
      <c r="N31" s="14"/>
      <c r="O31" s="14"/>
      <c r="P31" s="14"/>
      <c r="Q31" s="14"/>
      <c r="R31" s="14"/>
      <c r="S31" s="14"/>
      <c r="T31" s="14"/>
      <c r="U31" s="15"/>
      <c r="V31" s="42" t="s">
        <v>40</v>
      </c>
      <c r="W31" s="42"/>
      <c r="X31" s="42"/>
      <c r="Y31" s="42"/>
      <c r="Z31" s="13"/>
      <c r="AA31" s="14"/>
      <c r="AB31" s="14"/>
      <c r="AC31" s="14"/>
      <c r="AD31" s="14"/>
      <c r="AE31" s="14"/>
      <c r="AF31" s="65"/>
      <c r="AG31" s="65"/>
      <c r="AH31" s="14"/>
      <c r="AI31" s="14"/>
      <c r="AJ31" s="14"/>
      <c r="AK31" s="14"/>
      <c r="AL31" s="14"/>
      <c r="AM31" s="65"/>
      <c r="AN31" s="65"/>
      <c r="AO31" s="14"/>
      <c r="AP31" s="14"/>
      <c r="AQ31" s="15"/>
      <c r="AR31" s="42" t="s">
        <v>32</v>
      </c>
      <c r="AS31" s="43"/>
      <c r="AT31" s="42"/>
    </row>
    <row r="32" spans="1:46">
      <c r="C32" s="42"/>
      <c r="D32" s="13"/>
      <c r="E32" s="14"/>
      <c r="F32" s="14"/>
      <c r="G32" s="14"/>
      <c r="H32" s="14"/>
      <c r="I32" s="14"/>
      <c r="J32" s="14"/>
      <c r="K32" s="14"/>
      <c r="L32" s="14"/>
      <c r="M32" s="14"/>
      <c r="N32" s="14"/>
      <c r="O32" s="14"/>
      <c r="P32" s="14"/>
      <c r="Q32" s="14"/>
      <c r="R32" s="14"/>
      <c r="S32" s="14"/>
      <c r="T32" s="14"/>
      <c r="U32" s="15"/>
      <c r="V32" s="42" t="s">
        <v>41</v>
      </c>
      <c r="W32" s="42"/>
      <c r="X32" s="42"/>
      <c r="Y32" s="42"/>
      <c r="Z32" s="13"/>
      <c r="AA32" s="14"/>
      <c r="AB32" s="14"/>
      <c r="AC32" s="14"/>
      <c r="AD32" s="14"/>
      <c r="AE32" s="14"/>
      <c r="AF32" s="14"/>
      <c r="AG32" s="14"/>
      <c r="AH32" s="65"/>
      <c r="AI32" s="14"/>
      <c r="AJ32" s="14"/>
      <c r="AK32" s="14"/>
      <c r="AL32" s="14"/>
      <c r="AM32" s="65"/>
      <c r="AN32" s="14"/>
      <c r="AO32" s="65"/>
      <c r="AP32" s="14"/>
      <c r="AQ32" s="15"/>
      <c r="AR32" s="42" t="s">
        <v>33</v>
      </c>
      <c r="AS32" s="42"/>
      <c r="AT32" s="42"/>
    </row>
    <row r="33" spans="1:46" ht="18">
      <c r="C33" s="42"/>
      <c r="D33" s="13"/>
      <c r="E33" s="14"/>
      <c r="F33" s="14"/>
      <c r="G33" s="14"/>
      <c r="H33" s="14"/>
      <c r="I33" s="14"/>
      <c r="J33" s="14"/>
      <c r="K33" s="14"/>
      <c r="L33" s="14"/>
      <c r="M33" s="14"/>
      <c r="N33" s="14"/>
      <c r="O33" s="14"/>
      <c r="P33" s="14"/>
      <c r="Q33" s="14"/>
      <c r="R33" s="14"/>
      <c r="S33" s="14"/>
      <c r="T33" s="14"/>
      <c r="U33" s="15"/>
      <c r="V33" s="42"/>
      <c r="W33" s="42"/>
      <c r="X33" s="42"/>
      <c r="Y33" s="42"/>
      <c r="Z33" s="13"/>
      <c r="AA33" s="14"/>
      <c r="AB33" s="14"/>
      <c r="AC33" s="14"/>
      <c r="AD33" s="14"/>
      <c r="AE33" s="14"/>
      <c r="AF33" s="14"/>
      <c r="AG33" s="14"/>
      <c r="AH33" s="14"/>
      <c r="AI33" s="14"/>
      <c r="AJ33" s="14"/>
      <c r="AK33" s="14"/>
      <c r="AL33" s="14"/>
      <c r="AM33" s="65"/>
      <c r="AN33" s="14"/>
      <c r="AO33" s="14"/>
      <c r="AP33" s="14"/>
      <c r="AQ33" s="15"/>
      <c r="AR33" s="42" t="s">
        <v>34</v>
      </c>
      <c r="AS33" s="44"/>
      <c r="AT33" s="42"/>
    </row>
    <row r="34" spans="1:46">
      <c r="C34" s="42"/>
      <c r="D34" s="13"/>
      <c r="E34" s="14"/>
      <c r="F34" s="14"/>
      <c r="G34" s="14"/>
      <c r="H34" s="14"/>
      <c r="I34" s="14"/>
      <c r="J34" s="14"/>
      <c r="K34" s="14"/>
      <c r="L34" s="14"/>
      <c r="M34" s="14"/>
      <c r="N34" s="14"/>
      <c r="O34" s="14"/>
      <c r="P34" s="14"/>
      <c r="Q34" s="14"/>
      <c r="R34" s="14"/>
      <c r="S34" s="14"/>
      <c r="T34" s="14"/>
      <c r="U34" s="15"/>
      <c r="V34" s="42"/>
      <c r="W34" s="42"/>
      <c r="X34" s="42"/>
      <c r="Y34" s="42"/>
      <c r="Z34" s="13"/>
      <c r="AA34" s="14"/>
      <c r="AB34" s="14"/>
      <c r="AC34" s="14"/>
      <c r="AD34" s="14"/>
      <c r="AE34" s="14"/>
      <c r="AF34" s="14"/>
      <c r="AG34" s="14"/>
      <c r="AH34" s="14"/>
      <c r="AI34" s="14"/>
      <c r="AJ34" s="14"/>
      <c r="AK34" s="14"/>
      <c r="AL34" s="14"/>
      <c r="AM34" s="14"/>
      <c r="AN34" s="14"/>
      <c r="AO34" s="14"/>
      <c r="AP34" s="14"/>
      <c r="AQ34" s="15"/>
      <c r="AR34" s="42"/>
      <c r="AS34" s="42"/>
      <c r="AT34" s="42"/>
    </row>
    <row r="35" spans="1:46">
      <c r="C35" s="42"/>
      <c r="D35" s="13"/>
      <c r="E35" s="14"/>
      <c r="F35" s="14"/>
      <c r="G35" s="14"/>
      <c r="H35" s="14"/>
      <c r="I35" s="14"/>
      <c r="J35" s="14"/>
      <c r="K35" s="14"/>
      <c r="L35" s="14"/>
      <c r="M35" s="14"/>
      <c r="N35" s="14"/>
      <c r="O35" s="14"/>
      <c r="P35" s="14"/>
      <c r="Q35" s="14"/>
      <c r="R35" s="14"/>
      <c r="S35" s="14"/>
      <c r="T35" s="14"/>
      <c r="U35" s="15"/>
      <c r="V35" s="42"/>
      <c r="W35" s="42"/>
      <c r="X35" s="42"/>
      <c r="Y35" s="42"/>
      <c r="Z35" s="13"/>
      <c r="AA35" s="14"/>
      <c r="AB35" s="65"/>
      <c r="AC35" s="14"/>
      <c r="AD35" s="14"/>
      <c r="AE35" s="14"/>
      <c r="AF35" s="65"/>
      <c r="AG35" s="65"/>
      <c r="AH35" s="14"/>
      <c r="AI35" s="14"/>
      <c r="AJ35" s="14"/>
      <c r="AK35" s="14"/>
      <c r="AL35" s="14"/>
      <c r="AM35" s="14"/>
      <c r="AN35" s="14"/>
      <c r="AO35" s="14"/>
      <c r="AP35" s="14"/>
      <c r="AQ35" s="15"/>
      <c r="AR35" s="42"/>
      <c r="AS35" s="42"/>
      <c r="AT35" s="42"/>
    </row>
    <row r="36" spans="1:46">
      <c r="C36" s="42"/>
      <c r="D36" s="13"/>
      <c r="E36" s="14"/>
      <c r="F36" s="14"/>
      <c r="G36" s="14"/>
      <c r="H36" s="14"/>
      <c r="I36" s="14"/>
      <c r="J36" s="14"/>
      <c r="K36" s="14"/>
      <c r="L36" s="14"/>
      <c r="M36" s="14"/>
      <c r="N36" s="14"/>
      <c r="O36" s="14"/>
      <c r="P36" s="14"/>
      <c r="Q36" s="14"/>
      <c r="R36" s="14"/>
      <c r="S36" s="14"/>
      <c r="T36" s="14"/>
      <c r="U36" s="15"/>
      <c r="V36" s="42"/>
      <c r="W36" s="42"/>
      <c r="X36" s="42"/>
      <c r="Y36" s="42"/>
      <c r="Z36" s="13"/>
      <c r="AA36" s="14"/>
      <c r="AB36" s="65"/>
      <c r="AC36" s="14"/>
      <c r="AD36" s="14"/>
      <c r="AE36" s="65"/>
      <c r="AF36" s="65"/>
      <c r="AG36" s="65"/>
      <c r="AH36" s="14"/>
      <c r="AI36" s="14"/>
      <c r="AJ36" s="14"/>
      <c r="AK36" s="14"/>
      <c r="AL36" s="14"/>
      <c r="AM36" s="14"/>
      <c r="AN36" s="14"/>
      <c r="AO36" s="65"/>
      <c r="AP36" s="14"/>
      <c r="AQ36" s="15"/>
      <c r="AR36" s="42"/>
      <c r="AS36" s="42"/>
      <c r="AT36" s="42"/>
    </row>
    <row r="37" spans="1:46">
      <c r="C37" s="42"/>
      <c r="D37" s="13"/>
      <c r="E37" s="14"/>
      <c r="F37" s="14"/>
      <c r="G37" s="14"/>
      <c r="H37" s="14"/>
      <c r="I37" s="14"/>
      <c r="J37" s="14"/>
      <c r="K37" s="14"/>
      <c r="L37" s="14"/>
      <c r="M37" s="14"/>
      <c r="N37" s="14"/>
      <c r="O37" s="14"/>
      <c r="P37" s="14"/>
      <c r="Q37" s="14"/>
      <c r="R37" s="14"/>
      <c r="S37" s="14"/>
      <c r="T37" s="14"/>
      <c r="U37" s="15"/>
      <c r="V37" s="42"/>
      <c r="W37" s="42"/>
      <c r="X37" s="42"/>
      <c r="Y37" s="42"/>
      <c r="Z37" s="13"/>
      <c r="AA37" s="14"/>
      <c r="AB37" s="14"/>
      <c r="AC37" s="14"/>
      <c r="AD37" s="14"/>
      <c r="AE37" s="14"/>
      <c r="AF37" s="65"/>
      <c r="AG37" s="14"/>
      <c r="AH37" s="14"/>
      <c r="AI37" s="14"/>
      <c r="AJ37" s="14"/>
      <c r="AK37" s="14"/>
      <c r="AL37" s="14"/>
      <c r="AM37" s="14"/>
      <c r="AN37" s="14"/>
      <c r="AO37" s="14"/>
      <c r="AP37" s="14"/>
      <c r="AQ37" s="15"/>
      <c r="AR37" s="42"/>
      <c r="AS37" s="42"/>
      <c r="AT37" s="42"/>
    </row>
    <row r="38" spans="1:46">
      <c r="C38" s="42"/>
      <c r="D38" s="13"/>
      <c r="E38" s="14"/>
      <c r="F38" s="14"/>
      <c r="G38" s="14"/>
      <c r="H38" s="14"/>
      <c r="I38" s="14"/>
      <c r="J38" s="14"/>
      <c r="K38" s="14"/>
      <c r="L38" s="14"/>
      <c r="M38" s="14"/>
      <c r="N38" s="14"/>
      <c r="O38" s="14"/>
      <c r="P38" s="14"/>
      <c r="Q38" s="14"/>
      <c r="R38" s="14"/>
      <c r="S38" s="14"/>
      <c r="T38" s="14"/>
      <c r="U38" s="15"/>
      <c r="V38" s="42"/>
      <c r="W38" s="42"/>
      <c r="X38" s="42"/>
      <c r="Y38" s="42"/>
      <c r="Z38" s="13"/>
      <c r="AA38" s="14"/>
      <c r="AB38" s="14"/>
      <c r="AC38" s="14"/>
      <c r="AD38" s="14"/>
      <c r="AE38" s="65"/>
      <c r="AF38" s="65"/>
      <c r="AG38" s="14"/>
      <c r="AH38" s="14"/>
      <c r="AI38" s="14"/>
      <c r="AJ38" s="14"/>
      <c r="AK38" s="14"/>
      <c r="AL38" s="14"/>
      <c r="AM38" s="14"/>
      <c r="AN38" s="14"/>
      <c r="AO38" s="14"/>
      <c r="AP38" s="14"/>
      <c r="AQ38" s="15"/>
      <c r="AR38" s="42"/>
      <c r="AS38" s="42"/>
      <c r="AT38" s="42"/>
    </row>
    <row r="39" spans="1:46">
      <c r="C39" s="42"/>
      <c r="D39" s="13"/>
      <c r="E39" s="14"/>
      <c r="F39" s="14"/>
      <c r="G39" s="14"/>
      <c r="H39" s="14"/>
      <c r="I39" s="14"/>
      <c r="J39" s="14"/>
      <c r="K39" s="14"/>
      <c r="L39" s="14"/>
      <c r="M39" s="14"/>
      <c r="N39" s="14"/>
      <c r="O39" s="14"/>
      <c r="P39" s="14"/>
      <c r="Q39" s="14"/>
      <c r="R39" s="14"/>
      <c r="S39" s="14"/>
      <c r="T39" s="14"/>
      <c r="U39" s="15"/>
      <c r="V39" s="42"/>
      <c r="W39" s="42"/>
      <c r="X39" s="42"/>
      <c r="Y39" s="42"/>
      <c r="Z39" s="13"/>
      <c r="AA39" s="14"/>
      <c r="AB39" s="14"/>
      <c r="AC39" s="14"/>
      <c r="AD39" s="14"/>
      <c r="AE39" s="14"/>
      <c r="AF39" s="14"/>
      <c r="AG39" s="14"/>
      <c r="AH39" s="14"/>
      <c r="AI39" s="14"/>
      <c r="AJ39" s="14"/>
      <c r="AK39" s="14"/>
      <c r="AL39" s="14"/>
      <c r="AM39" s="14"/>
      <c r="AN39" s="14"/>
      <c r="AO39" s="14"/>
      <c r="AP39" s="14"/>
      <c r="AQ39" s="15"/>
      <c r="AR39" s="42"/>
      <c r="AS39" s="42"/>
      <c r="AT39" s="42"/>
    </row>
    <row r="40" spans="1:46">
      <c r="C40" s="42"/>
      <c r="D40" s="13"/>
      <c r="E40" s="14"/>
      <c r="F40" s="14"/>
      <c r="G40" s="14"/>
      <c r="H40" s="14"/>
      <c r="I40" s="14"/>
      <c r="J40" s="14"/>
      <c r="K40" s="14"/>
      <c r="L40" s="14"/>
      <c r="M40" s="14"/>
      <c r="N40" s="14"/>
      <c r="O40" s="14"/>
      <c r="P40" s="14"/>
      <c r="Q40" s="14"/>
      <c r="R40" s="14"/>
      <c r="S40" s="14"/>
      <c r="T40" s="14"/>
      <c r="U40" s="15"/>
      <c r="V40" s="42"/>
      <c r="W40" s="42"/>
      <c r="X40" s="42"/>
      <c r="Y40" s="42"/>
      <c r="Z40" s="13"/>
      <c r="AA40" s="14"/>
      <c r="AB40" s="14"/>
      <c r="AC40" s="14"/>
      <c r="AD40" s="14"/>
      <c r="AE40" s="14"/>
      <c r="AF40" s="14"/>
      <c r="AG40" s="14"/>
      <c r="AH40" s="65"/>
      <c r="AI40" s="14"/>
      <c r="AJ40" s="14"/>
      <c r="AK40" s="14"/>
      <c r="AL40" s="14"/>
      <c r="AM40" s="14"/>
      <c r="AN40" s="14"/>
      <c r="AO40" s="14"/>
      <c r="AP40" s="14"/>
      <c r="AQ40" s="15"/>
      <c r="AR40" s="42"/>
      <c r="AS40" s="42"/>
      <c r="AT40" s="42"/>
    </row>
    <row r="41" spans="1:46">
      <c r="C41" s="42"/>
      <c r="D41" s="13"/>
      <c r="E41" s="14"/>
      <c r="F41" s="14"/>
      <c r="G41" s="14"/>
      <c r="H41" s="14"/>
      <c r="I41" s="14"/>
      <c r="J41" s="14"/>
      <c r="K41" s="14"/>
      <c r="L41" s="14"/>
      <c r="M41" s="14"/>
      <c r="N41" s="14"/>
      <c r="O41" s="14"/>
      <c r="P41" s="14"/>
      <c r="Q41" s="14"/>
      <c r="R41" s="14"/>
      <c r="S41" s="14"/>
      <c r="T41" s="14"/>
      <c r="U41" s="15"/>
      <c r="V41" s="42"/>
      <c r="W41" s="42"/>
      <c r="X41" s="42"/>
      <c r="Y41" s="42"/>
      <c r="Z41" s="13"/>
      <c r="AA41" s="14"/>
      <c r="AB41" s="14"/>
      <c r="AC41" s="14"/>
      <c r="AD41" s="14"/>
      <c r="AE41" s="14"/>
      <c r="AF41" s="14"/>
      <c r="AG41" s="14"/>
      <c r="AH41" s="65"/>
      <c r="AI41" s="14"/>
      <c r="AJ41" s="14"/>
      <c r="AK41" s="14"/>
      <c r="AL41" s="14"/>
      <c r="AM41" s="14"/>
      <c r="AN41" s="14"/>
      <c r="AO41" s="14"/>
      <c r="AP41" s="14"/>
      <c r="AQ41" s="15"/>
      <c r="AR41" s="42"/>
      <c r="AS41" s="42"/>
      <c r="AT41" s="42"/>
    </row>
    <row r="42" spans="1:46" ht="15.75" thickBot="1">
      <c r="C42" s="42"/>
      <c r="D42" s="16"/>
      <c r="E42" s="17"/>
      <c r="F42" s="17"/>
      <c r="G42" s="17"/>
      <c r="H42" s="17"/>
      <c r="I42" s="17"/>
      <c r="J42" s="17"/>
      <c r="K42" s="17"/>
      <c r="L42" s="17"/>
      <c r="M42" s="17"/>
      <c r="N42" s="17"/>
      <c r="O42" s="17"/>
      <c r="P42" s="17"/>
      <c r="Q42" s="17"/>
      <c r="R42" s="17"/>
      <c r="S42" s="17"/>
      <c r="T42" s="17"/>
      <c r="U42" s="18"/>
      <c r="V42" s="42"/>
      <c r="W42" s="42"/>
      <c r="X42" s="42"/>
      <c r="Y42" s="42"/>
      <c r="Z42" s="16"/>
      <c r="AA42" s="17"/>
      <c r="AB42" s="17"/>
      <c r="AC42" s="17"/>
      <c r="AD42" s="17"/>
      <c r="AE42" s="17"/>
      <c r="AF42" s="17"/>
      <c r="AG42" s="17"/>
      <c r="AH42" s="17"/>
      <c r="AI42" s="17"/>
      <c r="AJ42" s="17"/>
      <c r="AK42" s="17"/>
      <c r="AL42" s="17"/>
      <c r="AM42" s="17"/>
      <c r="AN42" s="17"/>
      <c r="AO42" s="17"/>
      <c r="AP42" s="17"/>
      <c r="AQ42" s="18"/>
      <c r="AR42" s="42"/>
      <c r="AS42" s="42"/>
      <c r="AT42" s="42"/>
    </row>
    <row r="43" spans="1:46">
      <c r="C43" s="42"/>
      <c r="D43" s="42"/>
      <c r="E43" s="42"/>
      <c r="F43" s="42"/>
      <c r="G43" s="42"/>
      <c r="H43" s="42"/>
      <c r="I43" s="42"/>
      <c r="J43" s="42"/>
      <c r="K43" s="42"/>
      <c r="L43" s="42"/>
      <c r="M43" s="42"/>
      <c r="N43" s="42"/>
      <c r="O43" s="42"/>
      <c r="P43" s="42"/>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row>
    <row r="45" spans="1:46" ht="15.75" thickBot="1">
      <c r="A45" t="s">
        <v>57</v>
      </c>
      <c r="C45" s="47"/>
      <c r="D45" s="47"/>
      <c r="E45" s="47"/>
      <c r="F45" s="47"/>
      <c r="G45" s="47"/>
      <c r="H45" s="47"/>
      <c r="I45" s="47"/>
      <c r="J45" s="47"/>
      <c r="K45" s="47"/>
      <c r="L45" s="47"/>
      <c r="M45" s="47"/>
      <c r="N45" s="47"/>
      <c r="O45" s="47"/>
      <c r="P45" s="47"/>
      <c r="Q45" s="47"/>
      <c r="R45" s="47"/>
      <c r="S45" s="47"/>
      <c r="T45" s="47"/>
      <c r="U45" s="47"/>
      <c r="V45" s="47"/>
      <c r="W45" s="47"/>
      <c r="X45" s="47"/>
      <c r="Y45" s="47"/>
      <c r="Z45" s="47"/>
      <c r="AA45" s="47"/>
      <c r="AB45" s="47"/>
      <c r="AC45" s="47"/>
      <c r="AD45" s="47"/>
      <c r="AE45" s="47"/>
      <c r="AF45" s="47"/>
      <c r="AG45" s="47"/>
      <c r="AH45" s="47"/>
      <c r="AI45" s="47"/>
      <c r="AJ45" s="47"/>
      <c r="AK45" s="47"/>
      <c r="AL45" s="47"/>
      <c r="AM45" s="47"/>
      <c r="AN45" s="47"/>
      <c r="AO45" s="47"/>
      <c r="AP45" s="47"/>
      <c r="AQ45" s="47"/>
      <c r="AR45" s="47"/>
      <c r="AS45" s="47"/>
      <c r="AT45" s="47"/>
    </row>
    <row r="46" spans="1:46">
      <c r="A46" t="s">
        <v>150</v>
      </c>
      <c r="C46" s="47"/>
      <c r="D46" s="10"/>
      <c r="E46" s="11"/>
      <c r="F46" s="11"/>
      <c r="G46" s="11"/>
      <c r="H46" s="11"/>
      <c r="I46" s="11"/>
      <c r="J46" s="11"/>
      <c r="K46" s="11"/>
      <c r="L46" s="11"/>
      <c r="M46" s="11"/>
      <c r="N46" s="11"/>
      <c r="O46" s="11"/>
      <c r="P46" s="11"/>
      <c r="Q46" s="11"/>
      <c r="R46" s="11"/>
      <c r="S46" s="11"/>
      <c r="T46" s="11"/>
      <c r="U46" s="12"/>
      <c r="V46" s="47"/>
      <c r="W46" s="47"/>
      <c r="X46" s="47"/>
      <c r="Y46" s="47"/>
      <c r="Z46" s="10"/>
      <c r="AA46" s="11"/>
      <c r="AB46" s="11"/>
      <c r="AC46" s="11"/>
      <c r="AD46" s="11"/>
      <c r="AE46" s="11"/>
      <c r="AF46" s="11"/>
      <c r="AG46" s="11"/>
      <c r="AH46" s="11"/>
      <c r="AI46" s="11"/>
      <c r="AJ46" s="11"/>
      <c r="AK46" s="11"/>
      <c r="AL46" s="11"/>
      <c r="AM46" s="11"/>
      <c r="AN46" s="11"/>
      <c r="AO46" s="11"/>
      <c r="AP46" s="11"/>
      <c r="AQ46" s="12"/>
      <c r="AR46" s="47"/>
      <c r="AS46" s="47"/>
      <c r="AT46" s="47"/>
    </row>
    <row r="47" spans="1:46">
      <c r="C47" s="47"/>
      <c r="D47" s="13"/>
      <c r="E47" s="14"/>
      <c r="F47" s="14"/>
      <c r="G47" s="14"/>
      <c r="H47" s="14"/>
      <c r="I47" s="14"/>
      <c r="J47" s="14"/>
      <c r="K47" s="14"/>
      <c r="L47" s="14"/>
      <c r="M47" s="14"/>
      <c r="N47" s="14"/>
      <c r="O47" s="14"/>
      <c r="P47" s="14"/>
      <c r="Q47" s="14"/>
      <c r="R47" s="14"/>
      <c r="S47" s="14"/>
      <c r="T47" s="14"/>
      <c r="U47" s="15"/>
      <c r="V47" s="47"/>
      <c r="W47" s="47"/>
      <c r="X47" s="47"/>
      <c r="Y47" s="47"/>
      <c r="Z47" s="13"/>
      <c r="AA47" s="14"/>
      <c r="AB47" s="14"/>
      <c r="AC47" s="14"/>
      <c r="AD47" s="14"/>
      <c r="AE47" s="14"/>
      <c r="AF47" s="14"/>
      <c r="AG47" s="14"/>
      <c r="AH47" s="14"/>
      <c r="AI47" s="14"/>
      <c r="AJ47" s="14"/>
      <c r="AK47" s="14"/>
      <c r="AL47" s="14"/>
      <c r="AM47" s="14"/>
      <c r="AN47" s="14"/>
      <c r="AO47" s="14"/>
      <c r="AP47" s="14"/>
      <c r="AQ47" s="15"/>
      <c r="AR47" s="47"/>
      <c r="AS47" s="47"/>
      <c r="AT47" s="47"/>
    </row>
    <row r="48" spans="1:46">
      <c r="C48" s="47"/>
      <c r="D48" s="13"/>
      <c r="E48" s="14"/>
      <c r="F48" s="14"/>
      <c r="G48" s="14"/>
      <c r="H48" s="14"/>
      <c r="I48" s="14"/>
      <c r="J48" s="14"/>
      <c r="K48" s="14"/>
      <c r="L48" s="14"/>
      <c r="M48" s="14"/>
      <c r="N48" s="14"/>
      <c r="O48" s="14"/>
      <c r="P48" s="14"/>
      <c r="Q48" s="14"/>
      <c r="R48" s="14"/>
      <c r="S48" s="14"/>
      <c r="T48" s="14"/>
      <c r="U48" s="15"/>
      <c r="V48" s="47"/>
      <c r="W48" s="47"/>
      <c r="X48" s="47"/>
      <c r="Y48" s="47"/>
      <c r="Z48" s="13"/>
      <c r="AA48" s="14"/>
      <c r="AB48" s="14"/>
      <c r="AC48" s="14"/>
      <c r="AD48" s="14"/>
      <c r="AE48" s="65"/>
      <c r="AF48" s="65"/>
      <c r="AG48" s="14"/>
      <c r="AH48" s="14"/>
      <c r="AI48" s="14"/>
      <c r="AJ48" s="14"/>
      <c r="AK48" s="14"/>
      <c r="AL48" s="14"/>
      <c r="AM48" s="14"/>
      <c r="AN48" s="14"/>
      <c r="AO48" s="14"/>
      <c r="AP48" s="14"/>
      <c r="AQ48" s="15"/>
      <c r="AR48" s="47"/>
      <c r="AS48" s="47"/>
      <c r="AT48" s="47"/>
    </row>
    <row r="49" spans="3:46">
      <c r="C49" s="47"/>
      <c r="D49" s="13"/>
      <c r="E49" s="14"/>
      <c r="F49" s="14"/>
      <c r="G49" s="14"/>
      <c r="H49" s="14"/>
      <c r="I49" s="14"/>
      <c r="J49" s="14"/>
      <c r="K49" s="14"/>
      <c r="L49" s="14"/>
      <c r="M49" s="14"/>
      <c r="N49" s="14"/>
      <c r="O49" s="14"/>
      <c r="P49" s="14"/>
      <c r="Q49" s="14"/>
      <c r="R49" s="14"/>
      <c r="S49" s="14"/>
      <c r="T49" s="14"/>
      <c r="U49" s="15"/>
      <c r="V49" s="47"/>
      <c r="W49" s="47"/>
      <c r="X49" s="47"/>
      <c r="Y49" s="47"/>
      <c r="Z49" s="13"/>
      <c r="AA49" s="14"/>
      <c r="AB49" s="14"/>
      <c r="AC49" s="14"/>
      <c r="AD49" s="65"/>
      <c r="AE49" s="14"/>
      <c r="AF49" s="14"/>
      <c r="AG49" s="14"/>
      <c r="AH49" s="14"/>
      <c r="AI49" s="14"/>
      <c r="AJ49" s="14"/>
      <c r="AK49" s="14"/>
      <c r="AL49" s="14"/>
      <c r="AM49" s="14"/>
      <c r="AN49" s="14"/>
      <c r="AO49" s="14"/>
      <c r="AP49" s="14"/>
      <c r="AQ49" s="15"/>
      <c r="AR49" s="47"/>
      <c r="AS49" s="47"/>
      <c r="AT49" s="47"/>
    </row>
    <row r="50" spans="3:46">
      <c r="C50" s="47"/>
      <c r="D50" s="13"/>
      <c r="E50" s="14"/>
      <c r="F50" s="14"/>
      <c r="G50" s="14"/>
      <c r="H50" s="14"/>
      <c r="I50" s="14"/>
      <c r="J50" s="14"/>
      <c r="K50" s="14"/>
      <c r="L50" s="14"/>
      <c r="M50" s="14"/>
      <c r="N50" s="14"/>
      <c r="O50" s="14"/>
      <c r="P50" s="14"/>
      <c r="Q50" s="14"/>
      <c r="R50" s="14"/>
      <c r="S50" s="14"/>
      <c r="T50" s="14"/>
      <c r="U50" s="15"/>
      <c r="V50" s="47" t="s">
        <v>44</v>
      </c>
      <c r="W50" s="47"/>
      <c r="X50" s="47"/>
      <c r="Y50" s="47"/>
      <c r="Z50" s="13"/>
      <c r="AA50" s="14"/>
      <c r="AB50" s="14"/>
      <c r="AC50" s="14"/>
      <c r="AD50" s="14"/>
      <c r="AE50" s="14"/>
      <c r="AF50" s="14"/>
      <c r="AG50" s="14"/>
      <c r="AH50" s="14"/>
      <c r="AI50" s="14"/>
      <c r="AJ50" s="14"/>
      <c r="AK50" s="14"/>
      <c r="AL50" s="14"/>
      <c r="AM50" s="14"/>
      <c r="AN50" s="65"/>
      <c r="AO50" s="65"/>
      <c r="AP50" s="14"/>
      <c r="AQ50" s="15"/>
      <c r="AR50" s="47" t="s">
        <v>30</v>
      </c>
      <c r="AS50" s="47"/>
      <c r="AT50" s="48"/>
    </row>
    <row r="51" spans="3:46">
      <c r="C51" s="47"/>
      <c r="D51" s="13"/>
      <c r="E51" s="14"/>
      <c r="F51" s="14"/>
      <c r="G51" s="14"/>
      <c r="H51" s="14"/>
      <c r="I51" s="14"/>
      <c r="J51" s="14"/>
      <c r="K51" s="14"/>
      <c r="L51" s="14"/>
      <c r="M51" s="14"/>
      <c r="N51" s="14"/>
      <c r="O51" s="14"/>
      <c r="P51" s="14"/>
      <c r="Q51" s="14"/>
      <c r="R51" s="14"/>
      <c r="S51" s="14"/>
      <c r="T51" s="14"/>
      <c r="U51" s="15"/>
      <c r="V51" s="47" t="s">
        <v>45</v>
      </c>
      <c r="W51" s="47"/>
      <c r="X51" s="47"/>
      <c r="Y51" s="47"/>
      <c r="Z51" s="13"/>
      <c r="AA51" s="14"/>
      <c r="AB51" s="14"/>
      <c r="AC51" s="14"/>
      <c r="AD51" s="14"/>
      <c r="AE51" s="14"/>
      <c r="AF51" s="14"/>
      <c r="AG51" s="14"/>
      <c r="AH51" s="14"/>
      <c r="AI51" s="14"/>
      <c r="AJ51" s="14"/>
      <c r="AK51" s="14"/>
      <c r="AL51" s="14"/>
      <c r="AM51" s="14"/>
      <c r="AN51" s="65"/>
      <c r="AO51" s="65"/>
      <c r="AP51" s="14"/>
      <c r="AQ51" s="15"/>
      <c r="AR51" s="47" t="s">
        <v>31</v>
      </c>
      <c r="AS51" s="47"/>
      <c r="AT51" s="47"/>
    </row>
    <row r="52" spans="3:46">
      <c r="C52" s="47"/>
      <c r="D52" s="13"/>
      <c r="E52" s="14"/>
      <c r="F52" s="14"/>
      <c r="G52" s="14"/>
      <c r="H52" s="14"/>
      <c r="I52" s="14"/>
      <c r="J52" s="14"/>
      <c r="K52" s="14"/>
      <c r="L52" s="14"/>
      <c r="M52" s="14"/>
      <c r="N52" s="14"/>
      <c r="O52" s="14"/>
      <c r="P52" s="14"/>
      <c r="Q52" s="14"/>
      <c r="R52" s="14"/>
      <c r="S52" s="14"/>
      <c r="T52" s="14"/>
      <c r="U52" s="15"/>
      <c r="V52" s="47" t="s">
        <v>46</v>
      </c>
      <c r="W52" s="47"/>
      <c r="X52" s="47"/>
      <c r="Y52" s="47"/>
      <c r="Z52" s="13"/>
      <c r="AA52" s="14"/>
      <c r="AB52" s="14"/>
      <c r="AC52" s="14"/>
      <c r="AD52" s="14"/>
      <c r="AE52" s="14"/>
      <c r="AF52" s="65"/>
      <c r="AG52" s="65"/>
      <c r="AH52" s="14"/>
      <c r="AI52" s="14"/>
      <c r="AJ52" s="14"/>
      <c r="AK52" s="14"/>
      <c r="AL52" s="14"/>
      <c r="AM52" s="65"/>
      <c r="AN52" s="65"/>
      <c r="AO52" s="65"/>
      <c r="AP52" s="14"/>
      <c r="AQ52" s="15"/>
      <c r="AR52" s="47" t="s">
        <v>32</v>
      </c>
      <c r="AS52" s="49"/>
      <c r="AT52" s="47"/>
    </row>
    <row r="53" spans="3:46">
      <c r="C53" s="47"/>
      <c r="D53" s="13"/>
      <c r="E53" s="14"/>
      <c r="F53" s="14"/>
      <c r="G53" s="14"/>
      <c r="H53" s="14"/>
      <c r="I53" s="14"/>
      <c r="J53" s="14"/>
      <c r="K53" s="14"/>
      <c r="L53" s="14"/>
      <c r="M53" s="14"/>
      <c r="N53" s="14"/>
      <c r="O53" s="14"/>
      <c r="P53" s="14"/>
      <c r="Q53" s="14"/>
      <c r="R53" s="14"/>
      <c r="S53" s="14"/>
      <c r="T53" s="14"/>
      <c r="U53" s="15"/>
      <c r="V53" s="47" t="s">
        <v>47</v>
      </c>
      <c r="W53" s="47"/>
      <c r="X53" s="47"/>
      <c r="Y53" s="47"/>
      <c r="Z53" s="13"/>
      <c r="AA53" s="14"/>
      <c r="AB53" s="14"/>
      <c r="AC53" s="14"/>
      <c r="AD53" s="14"/>
      <c r="AE53" s="14"/>
      <c r="AF53" s="14"/>
      <c r="AG53" s="14"/>
      <c r="AH53" s="14"/>
      <c r="AI53" s="14"/>
      <c r="AJ53" s="14"/>
      <c r="AK53" s="14"/>
      <c r="AL53" s="14"/>
      <c r="AM53" s="65"/>
      <c r="AN53" s="14"/>
      <c r="AO53" s="65"/>
      <c r="AP53" s="14"/>
      <c r="AQ53" s="15"/>
      <c r="AR53" s="47" t="s">
        <v>33</v>
      </c>
      <c r="AS53" s="50"/>
      <c r="AT53" s="47"/>
    </row>
    <row r="54" spans="3:46" ht="18">
      <c r="C54" s="47"/>
      <c r="D54" s="13"/>
      <c r="E54" s="14"/>
      <c r="F54" s="14"/>
      <c r="G54" s="14"/>
      <c r="H54" s="14"/>
      <c r="I54" s="14"/>
      <c r="J54" s="14"/>
      <c r="K54" s="14"/>
      <c r="L54" s="14"/>
      <c r="M54" s="14"/>
      <c r="N54" s="14"/>
      <c r="O54" s="14"/>
      <c r="P54" s="14"/>
      <c r="Q54" s="14"/>
      <c r="R54" s="14"/>
      <c r="S54" s="14"/>
      <c r="T54" s="14"/>
      <c r="U54" s="15"/>
      <c r="V54" s="47"/>
      <c r="W54" s="47"/>
      <c r="X54" s="47"/>
      <c r="Y54" s="47"/>
      <c r="Z54" s="13"/>
      <c r="AA54" s="14"/>
      <c r="AB54" s="14"/>
      <c r="AC54" s="14"/>
      <c r="AD54" s="14"/>
      <c r="AE54" s="14"/>
      <c r="AF54" s="14"/>
      <c r="AG54" s="14"/>
      <c r="AH54" s="14"/>
      <c r="AI54" s="14"/>
      <c r="AJ54" s="14"/>
      <c r="AK54" s="14"/>
      <c r="AL54" s="14"/>
      <c r="AM54" s="65"/>
      <c r="AN54" s="14"/>
      <c r="AO54" s="65"/>
      <c r="AP54" s="14"/>
      <c r="AQ54" s="15"/>
      <c r="AR54" s="47" t="s">
        <v>34</v>
      </c>
      <c r="AS54" s="50"/>
      <c r="AT54" s="47"/>
    </row>
    <row r="55" spans="3:46">
      <c r="C55" s="47"/>
      <c r="D55" s="13"/>
      <c r="E55" s="14"/>
      <c r="F55" s="14"/>
      <c r="G55" s="14"/>
      <c r="H55" s="14"/>
      <c r="I55" s="14"/>
      <c r="J55" s="14"/>
      <c r="K55" s="14"/>
      <c r="L55" s="14"/>
      <c r="M55" s="14"/>
      <c r="N55" s="14"/>
      <c r="O55" s="14"/>
      <c r="P55" s="14"/>
      <c r="Q55" s="14"/>
      <c r="R55" s="14"/>
      <c r="S55" s="14"/>
      <c r="T55" s="14"/>
      <c r="U55" s="15"/>
      <c r="V55" s="47"/>
      <c r="W55" s="47"/>
      <c r="X55" s="47"/>
      <c r="Y55" s="47"/>
      <c r="Z55" s="13"/>
      <c r="AA55" s="14"/>
      <c r="AB55" s="14"/>
      <c r="AC55" s="14"/>
      <c r="AD55" s="65"/>
      <c r="AE55" s="65"/>
      <c r="AF55" s="14"/>
      <c r="AG55" s="14"/>
      <c r="AH55" s="14"/>
      <c r="AI55" s="14"/>
      <c r="AJ55" s="14"/>
      <c r="AK55" s="14"/>
      <c r="AL55" s="14"/>
      <c r="AM55" s="14"/>
      <c r="AN55" s="14"/>
      <c r="AO55" s="14"/>
      <c r="AP55" s="65"/>
      <c r="AQ55" s="15"/>
      <c r="AR55" s="47"/>
      <c r="AS55" s="47"/>
      <c r="AT55" s="47"/>
    </row>
    <row r="56" spans="3:46">
      <c r="C56" s="47"/>
      <c r="D56" s="13"/>
      <c r="E56" s="14"/>
      <c r="F56" s="14"/>
      <c r="G56" s="14"/>
      <c r="H56" s="14"/>
      <c r="I56" s="14"/>
      <c r="J56" s="14"/>
      <c r="K56" s="14"/>
      <c r="L56" s="14"/>
      <c r="M56" s="14"/>
      <c r="N56" s="14"/>
      <c r="O56" s="14"/>
      <c r="P56" s="14"/>
      <c r="Q56" s="14"/>
      <c r="R56" s="14"/>
      <c r="S56" s="14"/>
      <c r="T56" s="14"/>
      <c r="U56" s="15"/>
      <c r="V56" s="47" t="s">
        <v>53</v>
      </c>
      <c r="W56" s="47"/>
      <c r="X56" s="47"/>
      <c r="Y56" s="47"/>
      <c r="Z56" s="13"/>
      <c r="AA56" s="14"/>
      <c r="AB56" s="65"/>
      <c r="AC56" s="14"/>
      <c r="AD56" s="14"/>
      <c r="AE56" s="14"/>
      <c r="AF56" s="65"/>
      <c r="AG56" s="65"/>
      <c r="AH56" s="14"/>
      <c r="AI56" s="14"/>
      <c r="AJ56" s="14"/>
      <c r="AK56" s="14"/>
      <c r="AL56" s="14"/>
      <c r="AM56" s="14"/>
      <c r="AN56" s="14"/>
      <c r="AO56" s="14"/>
      <c r="AP56" s="14"/>
      <c r="AQ56" s="15"/>
      <c r="AR56" s="47"/>
      <c r="AS56" s="47"/>
      <c r="AT56" s="47"/>
    </row>
    <row r="57" spans="3:46">
      <c r="C57" s="47"/>
      <c r="D57" s="13"/>
      <c r="E57" s="14"/>
      <c r="F57" s="14"/>
      <c r="G57" s="14"/>
      <c r="H57" s="14"/>
      <c r="I57" s="14"/>
      <c r="J57" s="14"/>
      <c r="K57" s="14"/>
      <c r="L57" s="14"/>
      <c r="M57" s="14"/>
      <c r="N57" s="14"/>
      <c r="O57" s="14"/>
      <c r="P57" s="14"/>
      <c r="Q57" s="14"/>
      <c r="R57" s="14"/>
      <c r="S57" s="14"/>
      <c r="T57" s="14"/>
      <c r="U57" s="15"/>
      <c r="V57" s="47" t="s">
        <v>54</v>
      </c>
      <c r="W57" s="47"/>
      <c r="X57" s="47"/>
      <c r="Y57" s="47"/>
      <c r="Z57" s="13"/>
      <c r="AA57" s="65"/>
      <c r="AB57" s="14"/>
      <c r="AC57" s="14"/>
      <c r="AD57" s="14"/>
      <c r="AE57" s="65"/>
      <c r="AF57" s="65"/>
      <c r="AG57" s="65"/>
      <c r="AH57" s="65"/>
      <c r="AI57" s="14"/>
      <c r="AJ57" s="14"/>
      <c r="AK57" s="14"/>
      <c r="AL57" s="14"/>
      <c r="AM57" s="14"/>
      <c r="AN57" s="14"/>
      <c r="AO57" s="65"/>
      <c r="AP57" s="14"/>
      <c r="AQ57" s="15"/>
      <c r="AR57" s="47"/>
      <c r="AS57" s="47"/>
      <c r="AT57" s="47"/>
    </row>
    <row r="58" spans="3:46">
      <c r="C58" s="47"/>
      <c r="D58" s="13"/>
      <c r="E58" s="14"/>
      <c r="F58" s="14"/>
      <c r="G58" s="14"/>
      <c r="H58" s="14"/>
      <c r="I58" s="14"/>
      <c r="J58" s="14"/>
      <c r="K58" s="14"/>
      <c r="L58" s="14"/>
      <c r="M58" s="14"/>
      <c r="N58" s="14"/>
      <c r="O58" s="14"/>
      <c r="P58" s="14"/>
      <c r="Q58" s="14"/>
      <c r="R58" s="14"/>
      <c r="S58" s="14"/>
      <c r="T58" s="14"/>
      <c r="U58" s="15"/>
      <c r="V58" s="47" t="s">
        <v>55</v>
      </c>
      <c r="W58" s="47"/>
      <c r="X58" s="50"/>
      <c r="Y58" s="47"/>
      <c r="Z58" s="13"/>
      <c r="AA58" s="14"/>
      <c r="AB58" s="14"/>
      <c r="AC58" s="14"/>
      <c r="AD58" s="14"/>
      <c r="AE58" s="14"/>
      <c r="AF58" s="65"/>
      <c r="AG58" s="14"/>
      <c r="AH58" s="14"/>
      <c r="AI58" s="14"/>
      <c r="AJ58" s="14"/>
      <c r="AK58" s="14"/>
      <c r="AL58" s="14"/>
      <c r="AM58" s="65"/>
      <c r="AN58" s="14"/>
      <c r="AO58" s="65"/>
      <c r="AP58" s="14"/>
      <c r="AQ58" s="15"/>
      <c r="AR58" s="47"/>
      <c r="AS58" s="47"/>
      <c r="AT58" s="47"/>
    </row>
    <row r="59" spans="3:46">
      <c r="C59" s="47"/>
      <c r="D59" s="13"/>
      <c r="E59" s="14"/>
      <c r="F59" s="14"/>
      <c r="G59" s="14"/>
      <c r="H59" s="14"/>
      <c r="I59" s="14"/>
      <c r="J59" s="14"/>
      <c r="K59" s="14"/>
      <c r="L59" s="14"/>
      <c r="M59" s="14"/>
      <c r="N59" s="14"/>
      <c r="O59" s="14"/>
      <c r="P59" s="14"/>
      <c r="Q59" s="14"/>
      <c r="R59" s="14"/>
      <c r="S59" s="14"/>
      <c r="T59" s="14"/>
      <c r="U59" s="15"/>
      <c r="V59" s="47"/>
      <c r="W59" s="47"/>
      <c r="X59" s="47"/>
      <c r="Y59" s="47"/>
      <c r="Z59" s="13"/>
      <c r="AA59" s="14"/>
      <c r="AB59" s="14"/>
      <c r="AC59" s="14"/>
      <c r="AD59" s="14"/>
      <c r="AE59" s="65"/>
      <c r="AF59" s="65"/>
      <c r="AG59" s="14"/>
      <c r="AH59" s="14"/>
      <c r="AI59" s="14"/>
      <c r="AJ59" s="14"/>
      <c r="AK59" s="65"/>
      <c r="AL59" s="65"/>
      <c r="AM59" s="65"/>
      <c r="AN59" s="65"/>
      <c r="AO59" s="14"/>
      <c r="AP59" s="14"/>
      <c r="AQ59" s="15"/>
      <c r="AR59" s="47"/>
      <c r="AS59" s="47"/>
      <c r="AT59" s="47"/>
    </row>
    <row r="60" spans="3:46">
      <c r="C60" s="47"/>
      <c r="D60" s="13"/>
      <c r="E60" s="14"/>
      <c r="F60" s="14"/>
      <c r="G60" s="14"/>
      <c r="H60" s="14"/>
      <c r="I60" s="14"/>
      <c r="J60" s="14"/>
      <c r="K60" s="14"/>
      <c r="L60" s="14"/>
      <c r="M60" s="14"/>
      <c r="N60" s="14"/>
      <c r="O60" s="14"/>
      <c r="P60" s="14"/>
      <c r="Q60" s="14"/>
      <c r="R60" s="14"/>
      <c r="S60" s="14"/>
      <c r="T60" s="14"/>
      <c r="U60" s="15"/>
      <c r="V60" s="47"/>
      <c r="W60" s="47"/>
      <c r="X60" s="47"/>
      <c r="Y60" s="47"/>
      <c r="Z60" s="13"/>
      <c r="AA60" s="14"/>
      <c r="AB60" s="14"/>
      <c r="AC60" s="14"/>
      <c r="AD60" s="14"/>
      <c r="AE60" s="14"/>
      <c r="AF60" s="14"/>
      <c r="AG60" s="14"/>
      <c r="AH60" s="14"/>
      <c r="AI60" s="14"/>
      <c r="AJ60" s="14"/>
      <c r="AK60" s="14"/>
      <c r="AL60" s="14"/>
      <c r="AM60" s="14"/>
      <c r="AN60" s="14"/>
      <c r="AO60" s="14"/>
      <c r="AP60" s="14"/>
      <c r="AQ60" s="15"/>
      <c r="AR60" s="47"/>
      <c r="AS60" s="47"/>
      <c r="AT60" s="47"/>
    </row>
    <row r="61" spans="3:46">
      <c r="C61" s="47"/>
      <c r="D61" s="13"/>
      <c r="E61" s="14"/>
      <c r="F61" s="14"/>
      <c r="G61" s="14"/>
      <c r="H61" s="14"/>
      <c r="I61" s="14"/>
      <c r="J61" s="14"/>
      <c r="K61" s="14"/>
      <c r="L61" s="14"/>
      <c r="M61" s="14"/>
      <c r="N61" s="14"/>
      <c r="O61" s="14"/>
      <c r="P61" s="14"/>
      <c r="Q61" s="14"/>
      <c r="R61" s="14"/>
      <c r="S61" s="14"/>
      <c r="T61" s="14"/>
      <c r="U61" s="15"/>
      <c r="V61" s="47"/>
      <c r="W61" s="47"/>
      <c r="X61" s="47"/>
      <c r="Y61" s="47"/>
      <c r="Z61" s="13"/>
      <c r="AA61" s="14"/>
      <c r="AB61" s="14"/>
      <c r="AC61" s="14"/>
      <c r="AD61" s="14"/>
      <c r="AE61" s="14"/>
      <c r="AF61" s="14"/>
      <c r="AG61" s="14"/>
      <c r="AH61" s="65"/>
      <c r="AI61" s="14"/>
      <c r="AJ61" s="14"/>
      <c r="AK61" s="14"/>
      <c r="AL61" s="14"/>
      <c r="AM61" s="14"/>
      <c r="AN61" s="14"/>
      <c r="AO61" s="14"/>
      <c r="AP61" s="14"/>
      <c r="AQ61" s="15"/>
      <c r="AR61" s="47"/>
      <c r="AS61" s="47"/>
      <c r="AT61" s="47"/>
    </row>
    <row r="62" spans="3:46">
      <c r="C62" s="47"/>
      <c r="D62" s="13"/>
      <c r="E62" s="14"/>
      <c r="F62" s="14"/>
      <c r="G62" s="14"/>
      <c r="H62" s="14"/>
      <c r="I62" s="14"/>
      <c r="J62" s="14"/>
      <c r="K62" s="14"/>
      <c r="L62" s="14"/>
      <c r="M62" s="14"/>
      <c r="N62" s="14"/>
      <c r="O62" s="14"/>
      <c r="P62" s="14"/>
      <c r="Q62" s="14"/>
      <c r="R62" s="14"/>
      <c r="S62" s="14"/>
      <c r="T62" s="14"/>
      <c r="U62" s="15"/>
      <c r="V62" s="47"/>
      <c r="W62" s="47"/>
      <c r="X62" s="47"/>
      <c r="Y62" s="47"/>
      <c r="Z62" s="13"/>
      <c r="AA62" s="14"/>
      <c r="AB62" s="14"/>
      <c r="AC62" s="14"/>
      <c r="AD62" s="14"/>
      <c r="AE62" s="14"/>
      <c r="AF62" s="14"/>
      <c r="AG62" s="14"/>
      <c r="AH62" s="65"/>
      <c r="AI62" s="14"/>
      <c r="AJ62" s="14"/>
      <c r="AK62" s="14"/>
      <c r="AL62" s="14"/>
      <c r="AM62" s="14"/>
      <c r="AN62" s="14"/>
      <c r="AO62" s="14"/>
      <c r="AP62" s="14"/>
      <c r="AQ62" s="15"/>
      <c r="AR62" s="47"/>
      <c r="AS62" s="47"/>
      <c r="AT62" s="47"/>
    </row>
    <row r="63" spans="3:46" ht="15.75" thickBot="1">
      <c r="C63" s="47"/>
      <c r="D63" s="16"/>
      <c r="E63" s="17"/>
      <c r="F63" s="17"/>
      <c r="G63" s="17"/>
      <c r="H63" s="17"/>
      <c r="I63" s="17"/>
      <c r="J63" s="17"/>
      <c r="K63" s="17"/>
      <c r="L63" s="17"/>
      <c r="M63" s="17"/>
      <c r="N63" s="17"/>
      <c r="O63" s="17"/>
      <c r="P63" s="17"/>
      <c r="Q63" s="17"/>
      <c r="R63" s="17"/>
      <c r="S63" s="17"/>
      <c r="T63" s="17"/>
      <c r="U63" s="18"/>
      <c r="V63" s="47"/>
      <c r="W63" s="47"/>
      <c r="X63" s="47"/>
      <c r="Y63" s="47"/>
      <c r="Z63" s="16"/>
      <c r="AA63" s="17"/>
      <c r="AB63" s="17"/>
      <c r="AC63" s="17"/>
      <c r="AD63" s="17"/>
      <c r="AE63" s="17"/>
      <c r="AF63" s="17"/>
      <c r="AG63" s="17"/>
      <c r="AH63" s="17"/>
      <c r="AI63" s="17"/>
      <c r="AJ63" s="17"/>
      <c r="AK63" s="17"/>
      <c r="AL63" s="17"/>
      <c r="AM63" s="17"/>
      <c r="AN63" s="17"/>
      <c r="AO63" s="17"/>
      <c r="AP63" s="17"/>
      <c r="AQ63" s="18"/>
      <c r="AR63" s="47"/>
      <c r="AS63" s="47"/>
      <c r="AT63" s="47"/>
    </row>
    <row r="64" spans="3:46">
      <c r="C64" s="47"/>
      <c r="D64" s="47"/>
      <c r="E64" s="47"/>
      <c r="F64" s="47"/>
      <c r="G64" s="47"/>
      <c r="H64" s="47"/>
      <c r="I64" s="47"/>
      <c r="J64" s="47"/>
      <c r="K64" s="47"/>
      <c r="L64" s="47"/>
      <c r="M64" s="47"/>
      <c r="N64" s="47"/>
      <c r="O64" s="47"/>
      <c r="P64" s="47"/>
      <c r="Q64" s="47"/>
      <c r="R64" s="47"/>
      <c r="S64" s="47"/>
      <c r="T64" s="47"/>
      <c r="U64" s="47"/>
      <c r="V64" s="47"/>
      <c r="W64" s="47"/>
      <c r="X64" s="47"/>
      <c r="Y64" s="47"/>
      <c r="Z64" s="47"/>
      <c r="AA64" s="47"/>
      <c r="AB64" s="47"/>
      <c r="AC64" s="47"/>
      <c r="AD64" s="47"/>
      <c r="AE64" s="47"/>
      <c r="AF64" s="47"/>
      <c r="AG64" s="47"/>
      <c r="AH64" s="47"/>
      <c r="AI64" s="47"/>
      <c r="AJ64" s="47"/>
      <c r="AK64" s="47"/>
      <c r="AL64" s="47"/>
      <c r="AM64" s="47"/>
      <c r="AN64" s="47"/>
      <c r="AO64" s="47"/>
      <c r="AP64" s="47"/>
      <c r="AQ64" s="47"/>
      <c r="AR64" s="47"/>
      <c r="AS64" s="47"/>
      <c r="AT64" s="47"/>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27A54F-CFE0-40E5-B2C1-8A0F64D70011}">
  <sheetPr codeName="Sheet3"/>
  <dimension ref="A1:AC118"/>
  <sheetViews>
    <sheetView topLeftCell="A31" zoomScale="70" zoomScaleNormal="70" workbookViewId="0"/>
  </sheetViews>
  <sheetFormatPr defaultRowHeight="15"/>
  <cols>
    <col min="3" max="3" width="12.28515625" customWidth="1"/>
    <col min="25" max="25" width="5.42578125" customWidth="1"/>
    <col min="26" max="29" width="8.85546875" hidden="1" customWidth="1"/>
  </cols>
  <sheetData>
    <row r="1" spans="1:13">
      <c r="A1" s="59" t="s">
        <v>188</v>
      </c>
    </row>
    <row r="2" spans="1:13">
      <c r="I2" t="s">
        <v>70</v>
      </c>
    </row>
    <row r="3" spans="1:13">
      <c r="B3" s="58"/>
      <c r="C3" s="58"/>
      <c r="D3" s="58"/>
      <c r="E3" s="58"/>
      <c r="F3" s="58"/>
      <c r="G3" s="58"/>
      <c r="I3" s="7"/>
      <c r="J3" s="7" t="s">
        <v>153</v>
      </c>
      <c r="K3" s="7" t="s">
        <v>154</v>
      </c>
      <c r="L3" s="7" t="s">
        <v>155</v>
      </c>
      <c r="M3" s="7"/>
    </row>
    <row r="4" spans="1:13">
      <c r="B4" s="58"/>
      <c r="C4" s="58" t="s">
        <v>73</v>
      </c>
      <c r="D4" s="58"/>
      <c r="E4" s="58"/>
      <c r="F4" s="58"/>
      <c r="G4" s="58"/>
      <c r="I4" s="7"/>
      <c r="J4" s="51" t="s">
        <v>59</v>
      </c>
      <c r="K4" s="52">
        <v>-0.02</v>
      </c>
      <c r="L4" s="7" t="s">
        <v>58</v>
      </c>
      <c r="M4" s="7"/>
    </row>
    <row r="5" spans="1:13">
      <c r="B5" s="58"/>
      <c r="C5" s="58" t="s">
        <v>74</v>
      </c>
      <c r="D5" s="58"/>
      <c r="E5" s="58"/>
      <c r="F5" s="58"/>
      <c r="G5" s="58"/>
      <c r="I5" s="7"/>
      <c r="J5" s="53" t="s">
        <v>60</v>
      </c>
      <c r="K5" s="54">
        <v>20</v>
      </c>
      <c r="L5" s="7" t="s">
        <v>58</v>
      </c>
      <c r="M5" s="7"/>
    </row>
    <row r="6" spans="1:13" ht="18">
      <c r="B6" s="58"/>
      <c r="C6" s="58"/>
      <c r="D6" s="58"/>
      <c r="E6" s="58"/>
      <c r="F6" s="58"/>
      <c r="G6" s="58"/>
      <c r="I6" s="7"/>
      <c r="J6" s="7" t="s">
        <v>34</v>
      </c>
      <c r="K6" s="55">
        <v>0.28000000000000003</v>
      </c>
      <c r="L6" s="7"/>
      <c r="M6" s="7"/>
    </row>
    <row r="7" spans="1:13">
      <c r="B7" s="58"/>
      <c r="C7" s="58"/>
      <c r="D7" s="58"/>
      <c r="E7" s="58"/>
      <c r="F7" s="58"/>
      <c r="G7" s="58"/>
      <c r="I7" s="7"/>
      <c r="J7" s="7" t="s">
        <v>62</v>
      </c>
      <c r="K7" s="52">
        <v>20</v>
      </c>
      <c r="L7" s="7" t="s">
        <v>63</v>
      </c>
      <c r="M7" s="7"/>
    </row>
    <row r="8" spans="1:13">
      <c r="B8" s="58"/>
      <c r="C8" s="58"/>
      <c r="D8" s="58"/>
      <c r="E8" s="58"/>
      <c r="F8" s="58"/>
      <c r="G8" s="58"/>
      <c r="I8" s="7"/>
      <c r="J8" s="7"/>
      <c r="K8" s="7"/>
      <c r="L8" s="7"/>
      <c r="M8" s="7"/>
    </row>
    <row r="9" spans="1:13">
      <c r="B9" s="58"/>
      <c r="C9" s="58"/>
      <c r="D9" s="58"/>
      <c r="E9" s="58"/>
      <c r="F9" s="58"/>
      <c r="G9" s="58"/>
      <c r="I9" t="s">
        <v>71</v>
      </c>
    </row>
    <row r="10" spans="1:13">
      <c r="B10" s="58"/>
      <c r="C10" s="58"/>
      <c r="D10" s="58"/>
      <c r="E10" s="58"/>
      <c r="F10" s="58"/>
      <c r="G10" s="58"/>
      <c r="I10" s="56"/>
      <c r="J10" s="56" t="s">
        <v>61</v>
      </c>
      <c r="K10" s="56"/>
      <c r="L10" s="56"/>
      <c r="M10" s="56"/>
    </row>
    <row r="11" spans="1:13">
      <c r="B11" s="58"/>
      <c r="C11" s="58"/>
      <c r="D11" s="58"/>
      <c r="E11" s="58"/>
      <c r="F11" s="58"/>
      <c r="G11" s="58"/>
      <c r="I11" s="56"/>
      <c r="J11" s="56"/>
      <c r="K11" s="56"/>
      <c r="L11" s="56"/>
      <c r="M11" s="56"/>
    </row>
    <row r="12" spans="1:13">
      <c r="B12" s="58"/>
      <c r="C12" s="58"/>
      <c r="D12" s="58"/>
      <c r="E12" s="58"/>
      <c r="F12" s="58"/>
      <c r="G12" s="58"/>
      <c r="I12" s="56"/>
      <c r="J12" s="56"/>
      <c r="K12" s="56"/>
      <c r="L12" s="56"/>
      <c r="M12" s="56"/>
    </row>
    <row r="13" spans="1:13">
      <c r="B13" s="58"/>
      <c r="C13" s="58"/>
      <c r="D13" s="58"/>
      <c r="E13" s="58"/>
      <c r="F13" s="58"/>
      <c r="G13" s="58"/>
      <c r="I13" s="56"/>
      <c r="J13" s="56"/>
      <c r="K13" s="56"/>
      <c r="L13" s="56"/>
      <c r="M13" s="56"/>
    </row>
    <row r="14" spans="1:13">
      <c r="B14" s="58"/>
      <c r="C14" s="58"/>
      <c r="D14" s="58"/>
      <c r="E14" s="58"/>
      <c r="F14" s="58"/>
      <c r="G14" s="58"/>
      <c r="I14" s="56"/>
      <c r="J14" s="56"/>
      <c r="K14" s="56"/>
      <c r="L14" s="56"/>
      <c r="M14" s="56"/>
    </row>
    <row r="15" spans="1:13">
      <c r="B15" s="58"/>
      <c r="C15" s="58"/>
      <c r="D15" s="58"/>
      <c r="E15" s="58"/>
      <c r="F15" s="58"/>
      <c r="G15" s="58"/>
      <c r="I15" s="56"/>
      <c r="J15" s="56" t="s">
        <v>64</v>
      </c>
      <c r="K15" s="56"/>
      <c r="L15" s="56"/>
      <c r="M15" s="56"/>
    </row>
    <row r="16" spans="1:13">
      <c r="B16" s="58"/>
      <c r="C16" s="58"/>
      <c r="D16" s="58"/>
      <c r="E16" s="58"/>
      <c r="F16" s="58"/>
      <c r="G16" s="58"/>
      <c r="I16" s="56"/>
      <c r="J16" s="56"/>
      <c r="K16" s="56"/>
      <c r="L16" s="56"/>
      <c r="M16" s="56"/>
    </row>
    <row r="17" spans="1:13">
      <c r="B17" s="58"/>
      <c r="C17" s="58"/>
      <c r="D17" s="58"/>
      <c r="E17" s="58"/>
      <c r="F17" s="58"/>
      <c r="G17" s="58"/>
      <c r="I17" s="56"/>
      <c r="J17" s="56"/>
      <c r="K17" s="56"/>
      <c r="L17" s="56"/>
      <c r="M17" s="56"/>
    </row>
    <row r="18" spans="1:13">
      <c r="B18" s="58"/>
      <c r="C18" s="58"/>
      <c r="D18" s="58"/>
      <c r="E18" s="58"/>
      <c r="F18" s="58"/>
      <c r="G18" s="58"/>
      <c r="I18" s="56"/>
      <c r="J18" s="56"/>
      <c r="K18" s="56"/>
      <c r="L18" s="56"/>
      <c r="M18" s="56"/>
    </row>
    <row r="19" spans="1:13">
      <c r="B19" s="58"/>
      <c r="C19" s="58"/>
      <c r="D19" s="58"/>
      <c r="E19" s="58"/>
      <c r="F19" s="58"/>
      <c r="G19" s="58"/>
      <c r="I19" t="s">
        <v>72</v>
      </c>
    </row>
    <row r="20" spans="1:13">
      <c r="B20" s="58"/>
      <c r="C20" s="58"/>
      <c r="D20" s="58"/>
      <c r="E20" s="58"/>
      <c r="F20" s="58"/>
      <c r="G20" s="58"/>
      <c r="I20" s="42" t="s">
        <v>65</v>
      </c>
      <c r="J20" s="42"/>
      <c r="K20" s="42"/>
      <c r="L20" s="42"/>
      <c r="M20" s="42"/>
    </row>
    <row r="21" spans="1:13">
      <c r="B21" s="58"/>
      <c r="C21" s="58"/>
      <c r="D21" s="58"/>
      <c r="E21" s="58"/>
      <c r="F21" s="58"/>
      <c r="G21" s="58"/>
      <c r="I21" s="42"/>
      <c r="J21" s="42"/>
      <c r="K21" s="42"/>
      <c r="L21" s="42"/>
      <c r="M21" s="42"/>
    </row>
    <row r="22" spans="1:13">
      <c r="B22" s="58"/>
      <c r="C22" s="58"/>
      <c r="D22" s="58"/>
      <c r="E22" s="58"/>
      <c r="F22" s="58"/>
      <c r="G22" s="58"/>
      <c r="I22" s="42" t="s">
        <v>66</v>
      </c>
      <c r="J22" s="230"/>
      <c r="K22" s="42" t="s">
        <v>63</v>
      </c>
      <c r="L22" s="230"/>
      <c r="M22" s="42" t="s">
        <v>69</v>
      </c>
    </row>
    <row r="23" spans="1:13">
      <c r="B23" s="58"/>
      <c r="C23" s="58"/>
      <c r="D23" s="58"/>
      <c r="E23" s="58"/>
      <c r="F23" s="58"/>
      <c r="G23" s="58"/>
      <c r="I23" s="42" t="s">
        <v>68</v>
      </c>
      <c r="J23" s="230"/>
      <c r="K23" s="42" t="s">
        <v>63</v>
      </c>
      <c r="L23" s="230"/>
      <c r="M23" s="42" t="s">
        <v>69</v>
      </c>
    </row>
    <row r="24" spans="1:13">
      <c r="I24" s="57"/>
      <c r="J24" s="57"/>
      <c r="K24" s="57"/>
      <c r="L24" s="57"/>
      <c r="M24" s="57"/>
    </row>
    <row r="31" spans="1:13">
      <c r="A31" s="59" t="s">
        <v>189</v>
      </c>
    </row>
    <row r="35" spans="2:7">
      <c r="B35" s="58"/>
      <c r="C35" s="58"/>
      <c r="D35" s="58"/>
      <c r="E35" s="58"/>
      <c r="F35" s="58"/>
      <c r="G35" s="58"/>
    </row>
    <row r="36" spans="2:7">
      <c r="B36" s="58"/>
      <c r="C36" s="58"/>
      <c r="D36" s="58"/>
      <c r="E36" s="58"/>
      <c r="F36" s="58"/>
      <c r="G36" s="58"/>
    </row>
    <row r="37" spans="2:7">
      <c r="B37" s="58"/>
      <c r="C37" s="58" t="s">
        <v>73</v>
      </c>
      <c r="D37" s="58"/>
      <c r="E37" s="58"/>
      <c r="F37" s="58"/>
      <c r="G37" s="58"/>
    </row>
    <row r="38" spans="2:7">
      <c r="B38" s="58"/>
      <c r="C38" s="58" t="s">
        <v>187</v>
      </c>
      <c r="D38" s="58"/>
      <c r="E38" s="58"/>
      <c r="F38" s="58"/>
      <c r="G38" s="58"/>
    </row>
    <row r="39" spans="2:7">
      <c r="B39" s="58"/>
      <c r="C39" s="58"/>
      <c r="D39" s="58"/>
      <c r="E39" s="58"/>
      <c r="F39" s="58"/>
      <c r="G39" s="58"/>
    </row>
    <row r="40" spans="2:7">
      <c r="B40" s="58"/>
      <c r="C40" s="58"/>
      <c r="D40" s="58"/>
      <c r="E40" s="58"/>
      <c r="F40" s="58"/>
      <c r="G40" s="58"/>
    </row>
    <row r="41" spans="2:7">
      <c r="B41" s="58"/>
      <c r="C41" s="58"/>
      <c r="D41" s="58"/>
      <c r="E41" s="58"/>
      <c r="F41" s="58"/>
      <c r="G41" s="58"/>
    </row>
    <row r="42" spans="2:7">
      <c r="B42" s="58"/>
      <c r="C42" s="58"/>
      <c r="D42" s="58"/>
      <c r="E42" s="58"/>
      <c r="F42" s="58"/>
      <c r="G42" s="58"/>
    </row>
    <row r="43" spans="2:7">
      <c r="B43" s="58"/>
      <c r="C43" s="58"/>
      <c r="D43" s="58"/>
      <c r="E43" s="58"/>
      <c r="F43" s="58"/>
      <c r="G43" s="58"/>
    </row>
    <row r="44" spans="2:7">
      <c r="B44" s="58"/>
      <c r="C44" s="58"/>
      <c r="D44" s="58"/>
      <c r="E44" s="58"/>
      <c r="F44" s="58"/>
      <c r="G44" s="58"/>
    </row>
    <row r="45" spans="2:7">
      <c r="B45" s="58"/>
      <c r="C45" s="58"/>
      <c r="D45" s="58"/>
      <c r="E45" s="58"/>
      <c r="F45" s="58"/>
      <c r="G45" s="58"/>
    </row>
    <row r="46" spans="2:7">
      <c r="B46" s="58"/>
      <c r="C46" s="58"/>
      <c r="D46" s="58"/>
      <c r="E46" s="58"/>
      <c r="F46" s="58"/>
      <c r="G46" s="58"/>
    </row>
    <row r="47" spans="2:7">
      <c r="B47" s="58"/>
      <c r="C47" s="58"/>
      <c r="D47" s="58"/>
      <c r="E47" s="58"/>
      <c r="F47" s="58"/>
      <c r="G47" s="58"/>
    </row>
    <row r="48" spans="2:7">
      <c r="B48" s="58"/>
      <c r="C48" s="58"/>
      <c r="D48" s="58"/>
      <c r="E48" s="58"/>
      <c r="F48" s="58"/>
      <c r="G48" s="58"/>
    </row>
    <row r="49" spans="2:7">
      <c r="B49" s="58"/>
      <c r="C49" s="58"/>
      <c r="D49" s="58"/>
      <c r="E49" s="58"/>
      <c r="F49" s="58"/>
      <c r="G49" s="58"/>
    </row>
    <row r="50" spans="2:7">
      <c r="B50" s="58"/>
      <c r="C50" s="58"/>
      <c r="D50" s="58"/>
      <c r="E50" s="58"/>
      <c r="F50" s="58"/>
      <c r="G50" s="58"/>
    </row>
    <row r="51" spans="2:7">
      <c r="B51" s="58"/>
      <c r="C51" s="58"/>
      <c r="D51" s="58"/>
      <c r="E51" s="58"/>
      <c r="F51" s="58"/>
      <c r="G51" s="58"/>
    </row>
    <row r="52" spans="2:7">
      <c r="B52" s="58"/>
      <c r="C52" s="58"/>
      <c r="D52" s="58"/>
      <c r="E52" s="58"/>
      <c r="F52" s="58"/>
      <c r="G52" s="58"/>
    </row>
    <row r="53" spans="2:7">
      <c r="B53" s="58"/>
      <c r="C53" s="58"/>
      <c r="D53" s="58"/>
      <c r="E53" s="58"/>
      <c r="F53" s="58"/>
      <c r="G53" s="58"/>
    </row>
    <row r="54" spans="2:7">
      <c r="B54" s="58"/>
      <c r="C54" s="58"/>
      <c r="D54" s="58"/>
      <c r="E54" s="58"/>
      <c r="F54" s="58"/>
      <c r="G54" s="58"/>
    </row>
    <row r="55" spans="2:7">
      <c r="B55" s="58"/>
      <c r="C55" s="58"/>
      <c r="D55" s="58"/>
      <c r="E55" s="58"/>
      <c r="F55" s="58"/>
      <c r="G55" s="58"/>
    </row>
    <row r="57" spans="2:7">
      <c r="C57" s="7"/>
      <c r="D57" s="7" t="s">
        <v>153</v>
      </c>
      <c r="E57" s="7" t="s">
        <v>154</v>
      </c>
      <c r="F57" s="7" t="s">
        <v>155</v>
      </c>
      <c r="G57" s="7"/>
    </row>
    <row r="58" spans="2:7">
      <c r="C58" s="7"/>
      <c r="D58" s="51" t="s">
        <v>59</v>
      </c>
      <c r="E58" s="228"/>
      <c r="F58" s="7" t="s">
        <v>58</v>
      </c>
      <c r="G58" s="7"/>
    </row>
    <row r="59" spans="2:7">
      <c r="C59" s="7"/>
      <c r="D59" s="53" t="s">
        <v>60</v>
      </c>
      <c r="E59" s="229"/>
      <c r="F59" s="7" t="s">
        <v>58</v>
      </c>
      <c r="G59" s="7"/>
    </row>
    <row r="60" spans="2:7" ht="18">
      <c r="C60" s="7"/>
      <c r="D60" s="7" t="s">
        <v>34</v>
      </c>
      <c r="E60" s="55">
        <v>0.28000000000000003</v>
      </c>
      <c r="F60" s="7"/>
      <c r="G60" s="7"/>
    </row>
    <row r="61" spans="2:7">
      <c r="C61" s="7"/>
      <c r="D61" s="7" t="s">
        <v>62</v>
      </c>
      <c r="E61" s="52">
        <v>20</v>
      </c>
      <c r="F61" s="7" t="s">
        <v>63</v>
      </c>
      <c r="G61" s="7"/>
    </row>
    <row r="62" spans="2:7">
      <c r="C62" s="42" t="s">
        <v>65</v>
      </c>
      <c r="D62" s="42"/>
      <c r="E62" s="42"/>
      <c r="F62" s="42"/>
      <c r="G62" s="42"/>
    </row>
    <row r="63" spans="2:7">
      <c r="C63" s="42"/>
      <c r="D63" s="42"/>
      <c r="E63" s="42"/>
      <c r="F63" s="42"/>
      <c r="G63" s="42"/>
    </row>
    <row r="64" spans="2:7">
      <c r="C64" s="42" t="s">
        <v>66</v>
      </c>
      <c r="D64" s="228"/>
      <c r="E64" s="42" t="s">
        <v>63</v>
      </c>
      <c r="F64" s="228"/>
      <c r="G64" s="42" t="s">
        <v>69</v>
      </c>
    </row>
    <row r="65" spans="1:7">
      <c r="C65" s="42" t="s">
        <v>68</v>
      </c>
      <c r="D65" s="229"/>
      <c r="E65" s="42" t="s">
        <v>63</v>
      </c>
      <c r="F65" s="229"/>
      <c r="G65" s="42" t="s">
        <v>69</v>
      </c>
    </row>
    <row r="66" spans="1:7">
      <c r="C66" s="42"/>
      <c r="D66" s="42"/>
      <c r="E66" s="42"/>
      <c r="F66" s="42"/>
      <c r="G66" s="42"/>
    </row>
    <row r="67" spans="1:7">
      <c r="C67" s="42"/>
      <c r="D67" s="42"/>
      <c r="E67" s="42"/>
      <c r="F67" s="42"/>
      <c r="G67" s="42"/>
    </row>
    <row r="69" spans="1:7">
      <c r="A69" s="59" t="s">
        <v>194</v>
      </c>
    </row>
    <row r="70" spans="1:7">
      <c r="A70" s="161"/>
      <c r="B70" s="161"/>
      <c r="C70" s="161"/>
      <c r="D70" s="161"/>
      <c r="E70" s="161"/>
      <c r="F70" s="161"/>
    </row>
    <row r="71" spans="1:7">
      <c r="A71" s="186"/>
      <c r="B71" s="161" t="s">
        <v>195</v>
      </c>
      <c r="C71" s="161"/>
      <c r="D71" s="161"/>
      <c r="E71" s="161"/>
      <c r="F71" s="161"/>
    </row>
    <row r="72" spans="1:7">
      <c r="A72" s="161"/>
      <c r="B72" s="161" t="s">
        <v>196</v>
      </c>
      <c r="C72" s="161"/>
      <c r="D72" s="161"/>
      <c r="E72" s="161"/>
      <c r="F72" s="161"/>
    </row>
    <row r="73" spans="1:7">
      <c r="A73" s="161"/>
      <c r="B73" s="146" t="s">
        <v>2</v>
      </c>
      <c r="C73" s="146" t="s">
        <v>3</v>
      </c>
      <c r="D73" s="146" t="s">
        <v>23</v>
      </c>
      <c r="E73" s="146" t="s">
        <v>21</v>
      </c>
      <c r="F73" s="161"/>
    </row>
    <row r="74" spans="1:7">
      <c r="A74" s="161"/>
      <c r="B74" s="187"/>
      <c r="C74" s="187"/>
      <c r="D74" s="187"/>
      <c r="E74" s="146">
        <v>1</v>
      </c>
      <c r="F74" s="161"/>
    </row>
    <row r="75" spans="1:7">
      <c r="A75" s="161"/>
      <c r="B75" s="187"/>
      <c r="C75" s="187"/>
      <c r="D75" s="187"/>
      <c r="E75" s="146">
        <v>1</v>
      </c>
      <c r="F75" s="161"/>
    </row>
    <row r="76" spans="1:7">
      <c r="A76" s="161"/>
      <c r="B76" s="187"/>
      <c r="C76" s="187"/>
      <c r="D76" s="187"/>
      <c r="E76" s="146">
        <v>1</v>
      </c>
      <c r="F76" s="161"/>
    </row>
    <row r="77" spans="1:7">
      <c r="A77" s="161"/>
      <c r="B77" s="161"/>
      <c r="C77" s="161"/>
      <c r="D77" s="161"/>
      <c r="E77" s="161"/>
      <c r="F77" s="161"/>
    </row>
    <row r="78" spans="1:7">
      <c r="A78" s="161"/>
      <c r="B78" s="161"/>
      <c r="C78" s="161"/>
      <c r="D78" s="161"/>
      <c r="E78" s="161"/>
      <c r="F78" s="161"/>
    </row>
    <row r="80" spans="1:7">
      <c r="E80" s="1" t="s">
        <v>13</v>
      </c>
      <c r="F80" s="1" t="s">
        <v>14</v>
      </c>
    </row>
    <row r="81" spans="2:29">
      <c r="B81" s="2" t="s">
        <v>4</v>
      </c>
      <c r="C81" s="1" t="s">
        <v>24</v>
      </c>
      <c r="E81" s="3" t="s">
        <v>5</v>
      </c>
      <c r="F81" s="4" t="s">
        <v>197</v>
      </c>
    </row>
    <row r="82" spans="2:29">
      <c r="B82" s="2">
        <f>B74</f>
        <v>0</v>
      </c>
      <c r="C82" s="2">
        <f>C74</f>
        <v>0</v>
      </c>
      <c r="D82" s="2">
        <f>D74</f>
        <v>0</v>
      </c>
      <c r="E82" s="3" t="s">
        <v>6</v>
      </c>
      <c r="F82" s="4">
        <f>E74</f>
        <v>1</v>
      </c>
    </row>
    <row r="83" spans="2:29">
      <c r="B83" s="2">
        <f t="shared" ref="B83:D84" si="0">B75</f>
        <v>0</v>
      </c>
      <c r="C83" s="2">
        <f t="shared" si="0"/>
        <v>0</v>
      </c>
      <c r="D83" s="2">
        <f t="shared" si="0"/>
        <v>0</v>
      </c>
      <c r="E83" s="3" t="s">
        <v>7</v>
      </c>
      <c r="F83" s="4">
        <f t="shared" ref="F83:F84" si="1">E75</f>
        <v>1</v>
      </c>
    </row>
    <row r="84" spans="2:29">
      <c r="B84" s="2">
        <f t="shared" si="0"/>
        <v>0</v>
      </c>
      <c r="C84" s="2">
        <f t="shared" si="0"/>
        <v>0</v>
      </c>
      <c r="D84" s="2">
        <f t="shared" si="0"/>
        <v>0</v>
      </c>
      <c r="E84" s="3" t="s">
        <v>12</v>
      </c>
      <c r="F84" s="4">
        <f t="shared" si="1"/>
        <v>1</v>
      </c>
    </row>
    <row r="86" spans="2:29">
      <c r="B86" s="60" t="s">
        <v>25</v>
      </c>
      <c r="C86" s="60"/>
      <c r="D86" s="60"/>
    </row>
    <row r="87" spans="2:29" ht="17.25">
      <c r="B87" s="60" t="s">
        <v>26</v>
      </c>
      <c r="C87" s="60"/>
      <c r="D87" s="60"/>
    </row>
    <row r="88" spans="2:29" ht="17.25">
      <c r="B88" s="60" t="s">
        <v>27</v>
      </c>
      <c r="C88" s="60"/>
      <c r="D88" s="60"/>
    </row>
    <row r="90" spans="2:29">
      <c r="Z90" t="s">
        <v>210</v>
      </c>
    </row>
    <row r="91" spans="2:29" ht="17.25">
      <c r="B91" s="5" t="s">
        <v>9</v>
      </c>
      <c r="C91" t="s">
        <v>24</v>
      </c>
      <c r="AB91" s="1" t="s">
        <v>0</v>
      </c>
      <c r="AC91" s="1" t="s">
        <v>1</v>
      </c>
    </row>
    <row r="92" spans="2:29">
      <c r="B92" s="5">
        <f t="array" ref="B92:D94">TRANSPOSE(B82:D84)</f>
        <v>0</v>
      </c>
      <c r="C92" s="5">
        <v>0</v>
      </c>
      <c r="D92" s="5">
        <v>0</v>
      </c>
      <c r="Z92" s="1" t="s">
        <v>211</v>
      </c>
      <c r="AA92" s="1">
        <f>MAX(D74:D76)</f>
        <v>0</v>
      </c>
      <c r="AB92" s="1">
        <f>IF(AA92=D74,B74,IF(AA92=D75,B75,B76))</f>
        <v>0</v>
      </c>
      <c r="AC92" s="1">
        <f>IF(AA92=D74,C74,IF(AA92=D75,C75,C76))</f>
        <v>0</v>
      </c>
    </row>
    <row r="93" spans="2:29">
      <c r="B93" s="5">
        <v>0</v>
      </c>
      <c r="C93" s="5">
        <v>0</v>
      </c>
      <c r="D93" s="5">
        <v>0</v>
      </c>
      <c r="Z93" s="1" t="s">
        <v>212</v>
      </c>
      <c r="AA93" s="1">
        <f>MIN(D74:D76)</f>
        <v>0</v>
      </c>
      <c r="AB93" s="1">
        <f>IF(AA93=D74,B74,IF(AA93=D75,B75,B76))</f>
        <v>0</v>
      </c>
      <c r="AC93" s="1">
        <f>IF(AA93=D74,C74,IF(AA93=D75,C75,C76))</f>
        <v>0</v>
      </c>
    </row>
    <row r="94" spans="2:29">
      <c r="B94" s="5">
        <v>0</v>
      </c>
      <c r="C94" s="5">
        <v>0</v>
      </c>
      <c r="D94" s="5">
        <v>0</v>
      </c>
      <c r="Z94" t="s">
        <v>216</v>
      </c>
      <c r="AC94" t="str">
        <f>IF(AC92&gt;AC93,"south","north")</f>
        <v>north</v>
      </c>
    </row>
    <row r="95" spans="2:29">
      <c r="Z95" t="s">
        <v>213</v>
      </c>
      <c r="AC95" t="str">
        <f>IF(AB92&gt;AB93,"west","east")</f>
        <v>east</v>
      </c>
    </row>
    <row r="96" spans="2:29" ht="17.25">
      <c r="B96" s="6" t="s">
        <v>10</v>
      </c>
      <c r="C96" t="s">
        <v>24</v>
      </c>
      <c r="Z96" t="s">
        <v>217</v>
      </c>
      <c r="AC96">
        <f>IF(AC94="north",IF(AC95="east",1,4),IF(AC95="west",3,2))</f>
        <v>1</v>
      </c>
    </row>
    <row r="97" spans="2:6">
      <c r="B97" s="6">
        <f t="array" ref="B97:D99">MMULT(B92:D94,B82:D84)</f>
        <v>0</v>
      </c>
      <c r="C97" s="6">
        <v>0</v>
      </c>
      <c r="D97" s="6">
        <v>0</v>
      </c>
    </row>
    <row r="98" spans="2:6">
      <c r="B98" s="6">
        <v>0</v>
      </c>
      <c r="C98" s="6">
        <v>0</v>
      </c>
      <c r="D98" s="6">
        <v>0</v>
      </c>
    </row>
    <row r="99" spans="2:6">
      <c r="B99" s="6">
        <v>0</v>
      </c>
      <c r="C99" s="6">
        <v>0</v>
      </c>
      <c r="D99" s="6">
        <v>0</v>
      </c>
    </row>
    <row r="101" spans="2:6" ht="17.25">
      <c r="B101" s="7" t="s">
        <v>11</v>
      </c>
      <c r="C101" t="s">
        <v>24</v>
      </c>
    </row>
    <row r="102" spans="2:6">
      <c r="B102" s="7" t="e">
        <f t="array" ref="B102:D104">MINVERSE(B97:D99)</f>
        <v>#NUM!</v>
      </c>
      <c r="C102" s="7" t="e">
        <v>#NUM!</v>
      </c>
      <c r="D102" s="7" t="e">
        <v>#NUM!</v>
      </c>
    </row>
    <row r="103" spans="2:6">
      <c r="B103" s="7" t="e">
        <v>#NUM!</v>
      </c>
      <c r="C103" s="7" t="e">
        <v>#NUM!</v>
      </c>
      <c r="D103" s="7" t="e">
        <v>#NUM!</v>
      </c>
    </row>
    <row r="104" spans="2:6">
      <c r="B104" s="7" t="e">
        <v>#NUM!</v>
      </c>
      <c r="C104" s="7" t="e">
        <v>#NUM!</v>
      </c>
      <c r="D104" s="7" t="e">
        <v>#NUM!</v>
      </c>
    </row>
    <row r="107" spans="2:6" ht="17.25">
      <c r="B107" s="8" t="s">
        <v>28</v>
      </c>
      <c r="C107" t="s">
        <v>29</v>
      </c>
    </row>
    <row r="108" spans="2:6">
      <c r="B108" s="8" t="e">
        <f t="array" ref="B108:B110">MMULT(B102:D104,MMULT(B92:D94,F82:F84))</f>
        <v>#NUM!</v>
      </c>
    </row>
    <row r="109" spans="2:6">
      <c r="B109" s="8" t="e">
        <v>#NUM!</v>
      </c>
    </row>
    <row r="110" spans="2:6">
      <c r="B110" s="8" t="e">
        <v>#NUM!</v>
      </c>
    </row>
    <row r="112" spans="2:6">
      <c r="B112" s="201" t="s">
        <v>17</v>
      </c>
      <c r="C112" s="200"/>
      <c r="D112" s="201"/>
      <c r="E112" s="200"/>
      <c r="F112" s="200"/>
    </row>
    <row r="113" spans="2:6">
      <c r="B113" s="201" t="e">
        <f>ATAN(B109/B108)</f>
        <v>#NUM!</v>
      </c>
      <c r="C113" s="200" t="s">
        <v>141</v>
      </c>
      <c r="D113" s="203" t="e">
        <f>DEGREES(B113)</f>
        <v>#NUM!</v>
      </c>
      <c r="E113" s="200" t="s">
        <v>19</v>
      </c>
      <c r="F113" s="200"/>
    </row>
    <row r="114" spans="2:6">
      <c r="B114" s="215" t="s">
        <v>215</v>
      </c>
      <c r="C114" s="200"/>
      <c r="D114" s="203"/>
      <c r="E114" s="200"/>
      <c r="F114" s="200" t="str">
        <f>IF(AC92&gt;AC93,"south","north")</f>
        <v>north</v>
      </c>
    </row>
    <row r="115" spans="2:6">
      <c r="B115" s="215" t="s">
        <v>124</v>
      </c>
      <c r="C115" s="200"/>
      <c r="D115" s="204"/>
      <c r="E115" s="214">
        <f>Z97</f>
        <v>0</v>
      </c>
      <c r="F115" s="200" t="str">
        <f>IF(AB92&gt;AB93,"west","east")</f>
        <v>east</v>
      </c>
    </row>
    <row r="116" spans="2:6">
      <c r="B116" s="216" t="s">
        <v>17</v>
      </c>
      <c r="C116" s="217"/>
      <c r="D116" s="216" t="s">
        <v>20</v>
      </c>
      <c r="E116" s="220"/>
      <c r="F116" s="217"/>
    </row>
    <row r="117" spans="2:6">
      <c r="B117" s="137" t="e">
        <f>ATAN(B109/B108)</f>
        <v>#NUM!</v>
      </c>
      <c r="C117" s="176" t="s">
        <v>18</v>
      </c>
      <c r="D117" s="221" t="e">
        <f>SQRT((B108/B110)^2+(B109/B110)^2)</f>
        <v>#NUM!</v>
      </c>
      <c r="E117" s="178"/>
      <c r="F117" s="176"/>
    </row>
    <row r="118" spans="2:6" ht="17.25">
      <c r="B118" s="218" t="e">
        <f>DEGREES(B117)</f>
        <v>#NUM!</v>
      </c>
      <c r="C118" s="219" t="s">
        <v>214</v>
      </c>
      <c r="D118" s="218" t="e">
        <f>IF(AC96=1,270+B118,IF(AC96=2, 270+B118,IF(AC96=3,90+B118,90-B118)))</f>
        <v>#NUM!</v>
      </c>
      <c r="E118" s="222" t="s">
        <v>198</v>
      </c>
      <c r="F118" s="219"/>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B82EE3-2277-4E00-BD9E-3969831CB401}">
  <sheetPr codeName="Sheet4"/>
  <dimension ref="A1:AJ34"/>
  <sheetViews>
    <sheetView zoomScale="63" zoomScaleNormal="63" workbookViewId="0"/>
  </sheetViews>
  <sheetFormatPr defaultRowHeight="15"/>
  <cols>
    <col min="2" max="2" width="12" bestFit="1" customWidth="1"/>
    <col min="7" max="7" width="12.42578125" customWidth="1"/>
    <col min="8" max="8" width="8.85546875" customWidth="1"/>
    <col min="26" max="26" width="4.85546875" customWidth="1"/>
    <col min="27" max="36" width="8.85546875" customWidth="1"/>
  </cols>
  <sheetData>
    <row r="1" spans="1:36" ht="21">
      <c r="A1" s="75" t="s">
        <v>93</v>
      </c>
      <c r="D1">
        <v>4</v>
      </c>
      <c r="E1">
        <f>D1+1</f>
        <v>5</v>
      </c>
      <c r="F1">
        <f t="shared" ref="F1:P1" si="0">E1+1</f>
        <v>6</v>
      </c>
      <c r="G1">
        <f t="shared" si="0"/>
        <v>7</v>
      </c>
      <c r="H1">
        <f t="shared" si="0"/>
        <v>8</v>
      </c>
      <c r="I1">
        <f t="shared" si="0"/>
        <v>9</v>
      </c>
      <c r="J1">
        <f t="shared" si="0"/>
        <v>10</v>
      </c>
      <c r="K1">
        <f t="shared" si="0"/>
        <v>11</v>
      </c>
      <c r="L1">
        <f t="shared" si="0"/>
        <v>12</v>
      </c>
      <c r="M1">
        <f t="shared" si="0"/>
        <v>13</v>
      </c>
      <c r="N1">
        <f t="shared" si="0"/>
        <v>14</v>
      </c>
      <c r="O1">
        <f t="shared" si="0"/>
        <v>15</v>
      </c>
      <c r="P1">
        <f t="shared" si="0"/>
        <v>16</v>
      </c>
      <c r="Q1">
        <f t="shared" ref="Q1" si="1">P1+1</f>
        <v>17</v>
      </c>
      <c r="R1">
        <f t="shared" ref="R1" si="2">Q1+1</f>
        <v>18</v>
      </c>
      <c r="S1">
        <f t="shared" ref="S1" si="3">R1+1</f>
        <v>19</v>
      </c>
      <c r="T1">
        <f t="shared" ref="T1" si="4">S1+1</f>
        <v>20</v>
      </c>
      <c r="U1">
        <f t="shared" ref="U1" si="5">T1+1</f>
        <v>21</v>
      </c>
      <c r="V1">
        <f t="shared" ref="V1" si="6">U1+1</f>
        <v>22</v>
      </c>
      <c r="W1">
        <f t="shared" ref="W1" si="7">V1+1</f>
        <v>23</v>
      </c>
      <c r="X1">
        <f t="shared" ref="X1" si="8">W1+1</f>
        <v>24</v>
      </c>
      <c r="Y1">
        <f t="shared" ref="Y1" si="9">X1+1</f>
        <v>25</v>
      </c>
      <c r="Z1">
        <f t="shared" ref="Z1" si="10">Y1+1</f>
        <v>26</v>
      </c>
      <c r="AA1">
        <f t="shared" ref="AA1" si="11">Z1+1</f>
        <v>27</v>
      </c>
      <c r="AB1">
        <f t="shared" ref="AB1" si="12">AA1+1</f>
        <v>28</v>
      </c>
      <c r="AC1">
        <f t="shared" ref="AC1" si="13">AB1+1</f>
        <v>29</v>
      </c>
      <c r="AD1">
        <f t="shared" ref="AD1" si="14">AC1+1</f>
        <v>30</v>
      </c>
      <c r="AE1">
        <f t="shared" ref="AE1" si="15">AD1+1</f>
        <v>31</v>
      </c>
    </row>
    <row r="2" spans="1:36">
      <c r="AH2" t="s">
        <v>94</v>
      </c>
    </row>
    <row r="3" spans="1:36">
      <c r="AG3" t="s">
        <v>96</v>
      </c>
      <c r="AH3" t="s">
        <v>95</v>
      </c>
      <c r="AI3" t="s">
        <v>98</v>
      </c>
      <c r="AJ3" t="s">
        <v>99</v>
      </c>
    </row>
    <row r="4" spans="1:36" ht="15.75" thickBot="1">
      <c r="B4" s="59" t="s">
        <v>89</v>
      </c>
      <c r="AG4">
        <v>0</v>
      </c>
    </row>
    <row r="5" spans="1:36">
      <c r="B5" s="66" t="s">
        <v>67</v>
      </c>
      <c r="C5" s="67"/>
      <c r="D5" s="12" t="s">
        <v>63</v>
      </c>
      <c r="AA5" t="s">
        <v>77</v>
      </c>
      <c r="AB5" s="61">
        <f>((-1)*$AE$13*$AE$8+$C$6/2)</f>
        <v>0.99999874167873259</v>
      </c>
      <c r="AD5" s="64" t="s">
        <v>6</v>
      </c>
      <c r="AE5">
        <v>0.1</v>
      </c>
      <c r="AF5" t="s">
        <v>58</v>
      </c>
    </row>
    <row r="6" spans="1:36" ht="17.25">
      <c r="B6" s="68" t="s">
        <v>83</v>
      </c>
      <c r="C6" s="69">
        <v>2</v>
      </c>
      <c r="D6" s="15" t="s">
        <v>58</v>
      </c>
      <c r="AA6" t="s">
        <v>78</v>
      </c>
      <c r="AB6" s="8">
        <f>$C$7/2</f>
        <v>1.5</v>
      </c>
      <c r="AD6" t="s">
        <v>85</v>
      </c>
      <c r="AE6">
        <f>AE5*AE13</f>
        <v>0.12583212673664093</v>
      </c>
      <c r="AF6" t="s">
        <v>87</v>
      </c>
    </row>
    <row r="7" spans="1:36" ht="18" thickBot="1">
      <c r="B7" s="70" t="s">
        <v>84</v>
      </c>
      <c r="C7" s="71">
        <v>3</v>
      </c>
      <c r="D7" s="18" t="s">
        <v>58</v>
      </c>
      <c r="AA7" t="s">
        <v>80</v>
      </c>
      <c r="AB7" s="62">
        <f>2*SQRT($AE$6*$AE$8)</f>
        <v>7.0945648700012872E-4</v>
      </c>
      <c r="AD7" t="s">
        <v>86</v>
      </c>
      <c r="AE7">
        <f>AE6/10</f>
        <v>1.2583212673664093E-2</v>
      </c>
      <c r="AF7" t="s">
        <v>87</v>
      </c>
    </row>
    <row r="8" spans="1:36">
      <c r="AA8" t="s">
        <v>81</v>
      </c>
      <c r="AB8" s="45">
        <f>2*SQRT($AE$7*$AE$8)</f>
        <v>2.2434983997020449E-4</v>
      </c>
      <c r="AD8" t="s">
        <v>79</v>
      </c>
      <c r="AE8">
        <v>9.9999999999999995E-7</v>
      </c>
      <c r="AF8" t="s">
        <v>88</v>
      </c>
    </row>
    <row r="9" spans="1:36">
      <c r="A9" s="76"/>
      <c r="B9" s="77">
        <v>0</v>
      </c>
      <c r="C9" s="77">
        <v>1</v>
      </c>
      <c r="D9" s="77">
        <v>2</v>
      </c>
      <c r="E9" s="77">
        <v>3</v>
      </c>
      <c r="F9" s="77">
        <v>4</v>
      </c>
      <c r="G9" s="77">
        <v>5</v>
      </c>
      <c r="H9" s="77">
        <v>6</v>
      </c>
      <c r="I9" s="77">
        <v>7</v>
      </c>
      <c r="J9" s="77">
        <v>8</v>
      </c>
      <c r="K9" s="77">
        <v>9</v>
      </c>
      <c r="L9" s="77">
        <v>10</v>
      </c>
      <c r="M9" s="77">
        <v>11</v>
      </c>
      <c r="N9" s="77">
        <v>12</v>
      </c>
      <c r="O9" s="77">
        <v>13</v>
      </c>
      <c r="P9" s="77">
        <v>14</v>
      </c>
      <c r="Q9" s="77">
        <v>15</v>
      </c>
      <c r="R9" s="77">
        <v>16</v>
      </c>
      <c r="AA9" t="s">
        <v>82</v>
      </c>
      <c r="AB9" s="63">
        <f>((-1)*$AE$13*$AE$8-$C$6/2)</f>
        <v>-1.0000012583212674</v>
      </c>
      <c r="AE9">
        <v>0</v>
      </c>
    </row>
    <row r="10" spans="1:36">
      <c r="A10" s="76">
        <v>8</v>
      </c>
      <c r="B10" s="1">
        <f>1/8*(ERF((B$9/$AB$7+$AB$5/$AB$7))-ERF((B$9/$AB$7+$AB$9/$AB$7)))*(ERF(($A10/$AB$8+$AB$6/$AB$8))-ERF(($A10/$AB$8-$AB$6/$AB$8)))*(ERF(0.5/($AB$8/3.16))-ERF((-1)*0.5/($AB$8/3.16)))</f>
        <v>0</v>
      </c>
      <c r="C10" s="1">
        <f t="shared" ref="C10:R25" si="16">1/8*(ERF((C$9/$AB$7+$AB$5/$AB$7))-ERF((C$9/$AB$7+$AB$9/$AB$7)))*(ERF(($A10/$AB$8+$AB$6/$AB$8))-ERF(($A10/$AB$8-$AB$6/$AB$8)))*(ERF(0.5/($AB$8/3.16))-ERF((-1)*0.5/($AB$8/3.16)))</f>
        <v>0</v>
      </c>
      <c r="D10" s="1">
        <f t="shared" si="16"/>
        <v>0</v>
      </c>
      <c r="E10" s="1">
        <f t="shared" si="16"/>
        <v>0</v>
      </c>
      <c r="F10" s="1">
        <f t="shared" si="16"/>
        <v>0</v>
      </c>
      <c r="G10" s="1">
        <f t="shared" si="16"/>
        <v>0</v>
      </c>
      <c r="H10" s="1">
        <f t="shared" si="16"/>
        <v>0</v>
      </c>
      <c r="I10" s="1">
        <f t="shared" si="16"/>
        <v>0</v>
      </c>
      <c r="J10" s="1">
        <f t="shared" si="16"/>
        <v>0</v>
      </c>
      <c r="K10" s="1">
        <f t="shared" si="16"/>
        <v>0</v>
      </c>
      <c r="L10" s="1">
        <f t="shared" si="16"/>
        <v>0</v>
      </c>
      <c r="M10" s="1">
        <f t="shared" si="16"/>
        <v>0</v>
      </c>
      <c r="N10" s="1">
        <f t="shared" si="16"/>
        <v>0</v>
      </c>
      <c r="O10" s="1">
        <f t="shared" si="16"/>
        <v>0</v>
      </c>
      <c r="P10" s="1">
        <f t="shared" si="16"/>
        <v>0</v>
      </c>
      <c r="Q10" s="1">
        <f t="shared" si="16"/>
        <v>0</v>
      </c>
      <c r="R10" s="1">
        <f t="shared" si="16"/>
        <v>0</v>
      </c>
      <c r="AD10" t="s">
        <v>97</v>
      </c>
      <c r="AE10">
        <v>0</v>
      </c>
    </row>
    <row r="11" spans="1:36">
      <c r="A11" s="76">
        <v>7</v>
      </c>
      <c r="B11" s="1">
        <f t="shared" ref="B11:B26" si="17">1/8*(ERF((B$9/$AB$7+$AB$5/$AB$7))-ERF((B$9/$AB$7+$AB$9/$AB$7)))*(ERF(($A11/$AB$8+$AB$6/$AB$8))-ERF(($A11/$AB$8-$AB$6/$AB$8)))*(ERF(0.5/($AB$8/3.16))-ERF((-1)*0.5/($AB$8/3.16)))</f>
        <v>0</v>
      </c>
      <c r="C11" s="1">
        <f t="shared" si="16"/>
        <v>0</v>
      </c>
      <c r="D11" s="1">
        <f t="shared" si="16"/>
        <v>0</v>
      </c>
      <c r="E11" s="1">
        <f t="shared" si="16"/>
        <v>0</v>
      </c>
      <c r="F11" s="1">
        <f t="shared" si="16"/>
        <v>0</v>
      </c>
      <c r="G11" s="1">
        <f t="shared" si="16"/>
        <v>0</v>
      </c>
      <c r="H11" s="1">
        <f t="shared" si="16"/>
        <v>0</v>
      </c>
      <c r="I11" s="1">
        <f t="shared" si="16"/>
        <v>0</v>
      </c>
      <c r="J11" s="1">
        <f t="shared" si="16"/>
        <v>0</v>
      </c>
      <c r="K11" s="1">
        <f t="shared" si="16"/>
        <v>0</v>
      </c>
      <c r="L11" s="1">
        <f t="shared" si="16"/>
        <v>0</v>
      </c>
      <c r="M11" s="1">
        <f t="shared" si="16"/>
        <v>0</v>
      </c>
      <c r="N11" s="1">
        <f t="shared" si="16"/>
        <v>0</v>
      </c>
      <c r="O11" s="1">
        <f t="shared" si="16"/>
        <v>0</v>
      </c>
      <c r="P11" s="1">
        <f t="shared" si="16"/>
        <v>0</v>
      </c>
      <c r="Q11" s="1">
        <f t="shared" si="16"/>
        <v>0</v>
      </c>
      <c r="R11" s="1">
        <f t="shared" si="16"/>
        <v>0</v>
      </c>
      <c r="AD11" t="s">
        <v>165</v>
      </c>
      <c r="AE11" s="83">
        <v>1.2583212673664093</v>
      </c>
      <c r="AF11" t="s">
        <v>63</v>
      </c>
    </row>
    <row r="12" spans="1:36">
      <c r="A12" s="76">
        <v>6</v>
      </c>
      <c r="B12" s="1">
        <f t="shared" si="17"/>
        <v>0</v>
      </c>
      <c r="C12" s="1">
        <f t="shared" si="16"/>
        <v>0</v>
      </c>
      <c r="D12" s="1">
        <f t="shared" si="16"/>
        <v>0</v>
      </c>
      <c r="E12" s="1">
        <f t="shared" si="16"/>
        <v>0</v>
      </c>
      <c r="F12" s="1">
        <f t="shared" si="16"/>
        <v>0</v>
      </c>
      <c r="G12" s="1">
        <f t="shared" si="16"/>
        <v>0</v>
      </c>
      <c r="H12" s="1">
        <f t="shared" si="16"/>
        <v>0</v>
      </c>
      <c r="I12" s="1">
        <f t="shared" si="16"/>
        <v>0</v>
      </c>
      <c r="J12" s="1">
        <f t="shared" si="16"/>
        <v>0</v>
      </c>
      <c r="K12" s="1">
        <f t="shared" si="16"/>
        <v>0</v>
      </c>
      <c r="L12" s="1">
        <f t="shared" si="16"/>
        <v>0</v>
      </c>
      <c r="M12" s="1">
        <f t="shared" si="16"/>
        <v>0</v>
      </c>
      <c r="N12" s="1">
        <f t="shared" si="16"/>
        <v>0</v>
      </c>
      <c r="O12" s="1">
        <f t="shared" si="16"/>
        <v>0</v>
      </c>
      <c r="P12" s="1">
        <f t="shared" si="16"/>
        <v>0</v>
      </c>
      <c r="Q12" s="1">
        <f t="shared" si="16"/>
        <v>0</v>
      </c>
      <c r="R12" s="1">
        <f t="shared" si="16"/>
        <v>0</v>
      </c>
      <c r="AD12" t="s">
        <v>166</v>
      </c>
      <c r="AE12">
        <f>C5</f>
        <v>0</v>
      </c>
      <c r="AF12" t="s">
        <v>63</v>
      </c>
    </row>
    <row r="13" spans="1:36">
      <c r="A13" s="76">
        <v>5</v>
      </c>
      <c r="B13" s="1">
        <f t="shared" si="17"/>
        <v>0</v>
      </c>
      <c r="C13" s="1">
        <f t="shared" si="16"/>
        <v>0</v>
      </c>
      <c r="D13" s="1">
        <f t="shared" si="16"/>
        <v>0</v>
      </c>
      <c r="E13" s="1">
        <f t="shared" si="16"/>
        <v>0</v>
      </c>
      <c r="F13" s="1">
        <f t="shared" si="16"/>
        <v>0</v>
      </c>
      <c r="G13" s="1">
        <f t="shared" si="16"/>
        <v>0</v>
      </c>
      <c r="H13" s="1">
        <f t="shared" si="16"/>
        <v>0</v>
      </c>
      <c r="I13" s="1">
        <f t="shared" si="16"/>
        <v>0</v>
      </c>
      <c r="J13" s="1">
        <f t="shared" si="16"/>
        <v>0</v>
      </c>
      <c r="K13" s="1">
        <f t="shared" si="16"/>
        <v>0</v>
      </c>
      <c r="L13" s="1">
        <f t="shared" si="16"/>
        <v>0</v>
      </c>
      <c r="M13" s="1">
        <f t="shared" si="16"/>
        <v>0</v>
      </c>
      <c r="N13" s="1">
        <f t="shared" si="16"/>
        <v>0</v>
      </c>
      <c r="O13" s="1">
        <f t="shared" si="16"/>
        <v>0</v>
      </c>
      <c r="P13" s="1">
        <f t="shared" si="16"/>
        <v>0</v>
      </c>
      <c r="Q13" s="1">
        <f t="shared" si="16"/>
        <v>0</v>
      </c>
      <c r="R13" s="1">
        <f t="shared" si="16"/>
        <v>0</v>
      </c>
      <c r="AD13" t="s">
        <v>67</v>
      </c>
      <c r="AE13">
        <f>IF(C5&gt;0.00000001,C5,AE11)</f>
        <v>1.2583212673664093</v>
      </c>
    </row>
    <row r="14" spans="1:36">
      <c r="A14" s="76">
        <v>4</v>
      </c>
      <c r="B14" s="1">
        <f t="shared" si="17"/>
        <v>0</v>
      </c>
      <c r="C14" s="1">
        <f t="shared" si="16"/>
        <v>0</v>
      </c>
      <c r="D14" s="1">
        <f t="shared" si="16"/>
        <v>0</v>
      </c>
      <c r="E14" s="1">
        <f t="shared" si="16"/>
        <v>0</v>
      </c>
      <c r="F14" s="1">
        <f t="shared" si="16"/>
        <v>0</v>
      </c>
      <c r="G14" s="1">
        <f t="shared" si="16"/>
        <v>0</v>
      </c>
      <c r="H14" s="1">
        <f t="shared" si="16"/>
        <v>0</v>
      </c>
      <c r="I14" s="1">
        <f t="shared" si="16"/>
        <v>0</v>
      </c>
      <c r="J14" s="1">
        <f t="shared" si="16"/>
        <v>0</v>
      </c>
      <c r="K14" s="1">
        <f t="shared" si="16"/>
        <v>0</v>
      </c>
      <c r="L14" s="1">
        <f t="shared" si="16"/>
        <v>0</v>
      </c>
      <c r="M14" s="1">
        <f t="shared" si="16"/>
        <v>0</v>
      </c>
      <c r="N14" s="1">
        <f t="shared" si="16"/>
        <v>0</v>
      </c>
      <c r="O14" s="1">
        <f t="shared" si="16"/>
        <v>0</v>
      </c>
      <c r="P14" s="1">
        <f t="shared" si="16"/>
        <v>0</v>
      </c>
      <c r="Q14" s="1">
        <f t="shared" si="16"/>
        <v>0</v>
      </c>
      <c r="R14" s="1">
        <f t="shared" si="16"/>
        <v>0</v>
      </c>
      <c r="AD14" t="s">
        <v>167</v>
      </c>
      <c r="AE14">
        <v>1.2583212673664093</v>
      </c>
    </row>
    <row r="15" spans="1:36">
      <c r="A15" s="76">
        <v>3</v>
      </c>
      <c r="B15" s="1">
        <f t="shared" si="17"/>
        <v>0</v>
      </c>
      <c r="C15" s="1">
        <f t="shared" si="16"/>
        <v>0</v>
      </c>
      <c r="D15" s="1">
        <f t="shared" si="16"/>
        <v>0</v>
      </c>
      <c r="E15" s="1">
        <f t="shared" si="16"/>
        <v>0</v>
      </c>
      <c r="F15" s="1">
        <f t="shared" si="16"/>
        <v>0</v>
      </c>
      <c r="G15" s="1">
        <f t="shared" si="16"/>
        <v>0</v>
      </c>
      <c r="H15" s="1">
        <f t="shared" si="16"/>
        <v>0</v>
      </c>
      <c r="I15" s="1">
        <f t="shared" si="16"/>
        <v>0</v>
      </c>
      <c r="J15" s="1">
        <f t="shared" si="16"/>
        <v>0</v>
      </c>
      <c r="K15" s="1">
        <f t="shared" si="16"/>
        <v>0</v>
      </c>
      <c r="L15" s="1">
        <f t="shared" si="16"/>
        <v>0</v>
      </c>
      <c r="M15" s="1">
        <f t="shared" si="16"/>
        <v>0</v>
      </c>
      <c r="N15" s="1">
        <f t="shared" si="16"/>
        <v>0</v>
      </c>
      <c r="O15" s="1">
        <f t="shared" si="16"/>
        <v>0</v>
      </c>
      <c r="P15" s="1">
        <f t="shared" si="16"/>
        <v>0</v>
      </c>
      <c r="Q15" s="1">
        <f t="shared" si="16"/>
        <v>0</v>
      </c>
      <c r="R15" s="1">
        <f t="shared" si="16"/>
        <v>0</v>
      </c>
    </row>
    <row r="16" spans="1:36">
      <c r="A16" s="76">
        <v>2</v>
      </c>
      <c r="B16" s="1">
        <f t="shared" si="17"/>
        <v>0</v>
      </c>
      <c r="C16" s="1">
        <f t="shared" si="16"/>
        <v>0</v>
      </c>
      <c r="D16" s="1">
        <f t="shared" si="16"/>
        <v>0</v>
      </c>
      <c r="E16" s="1">
        <f t="shared" si="16"/>
        <v>0</v>
      </c>
      <c r="F16" s="1">
        <f t="shared" si="16"/>
        <v>0</v>
      </c>
      <c r="G16" s="1">
        <f t="shared" si="16"/>
        <v>0</v>
      </c>
      <c r="H16" s="1">
        <f t="shared" si="16"/>
        <v>0</v>
      </c>
      <c r="I16" s="1">
        <f t="shared" si="16"/>
        <v>0</v>
      </c>
      <c r="J16" s="1">
        <f t="shared" si="16"/>
        <v>0</v>
      </c>
      <c r="K16" s="1">
        <f t="shared" si="16"/>
        <v>0</v>
      </c>
      <c r="L16" s="1">
        <f t="shared" si="16"/>
        <v>0</v>
      </c>
      <c r="M16" s="1">
        <f t="shared" si="16"/>
        <v>0</v>
      </c>
      <c r="N16" s="1">
        <f t="shared" si="16"/>
        <v>0</v>
      </c>
      <c r="O16" s="1">
        <f t="shared" si="16"/>
        <v>0</v>
      </c>
      <c r="P16" s="1">
        <f t="shared" si="16"/>
        <v>0</v>
      </c>
      <c r="Q16" s="1">
        <f t="shared" si="16"/>
        <v>0</v>
      </c>
      <c r="R16" s="1">
        <f t="shared" si="16"/>
        <v>0</v>
      </c>
    </row>
    <row r="17" spans="1:18">
      <c r="A17" s="76">
        <v>1</v>
      </c>
      <c r="B17" s="1">
        <f t="shared" si="17"/>
        <v>1</v>
      </c>
      <c r="C17" s="1">
        <f t="shared" si="16"/>
        <v>0.50100066885061634</v>
      </c>
      <c r="D17" s="1">
        <f t="shared" si="16"/>
        <v>0</v>
      </c>
      <c r="E17" s="1">
        <f t="shared" si="16"/>
        <v>0</v>
      </c>
      <c r="F17" s="1">
        <f t="shared" si="16"/>
        <v>0</v>
      </c>
      <c r="G17" s="1">
        <f t="shared" si="16"/>
        <v>0</v>
      </c>
      <c r="H17" s="1">
        <f t="shared" si="16"/>
        <v>0</v>
      </c>
      <c r="I17" s="1">
        <f t="shared" si="16"/>
        <v>0</v>
      </c>
      <c r="J17" s="1">
        <f t="shared" si="16"/>
        <v>0</v>
      </c>
      <c r="K17" s="1">
        <f t="shared" si="16"/>
        <v>0</v>
      </c>
      <c r="L17" s="1">
        <f t="shared" si="16"/>
        <v>0</v>
      </c>
      <c r="M17" s="1">
        <f t="shared" si="16"/>
        <v>0</v>
      </c>
      <c r="N17" s="1">
        <f t="shared" si="16"/>
        <v>0</v>
      </c>
      <c r="O17" s="1">
        <f t="shared" si="16"/>
        <v>0</v>
      </c>
      <c r="P17" s="1">
        <f t="shared" si="16"/>
        <v>0</v>
      </c>
      <c r="Q17" s="1">
        <f t="shared" si="16"/>
        <v>0</v>
      </c>
      <c r="R17" s="1">
        <f t="shared" si="16"/>
        <v>0</v>
      </c>
    </row>
    <row r="18" spans="1:18">
      <c r="A18" s="76">
        <v>0</v>
      </c>
      <c r="B18" s="1">
        <f t="shared" si="17"/>
        <v>1</v>
      </c>
      <c r="C18" s="1">
        <f t="shared" si="16"/>
        <v>0.50100066885061634</v>
      </c>
      <c r="D18" s="1">
        <f t="shared" si="16"/>
        <v>0</v>
      </c>
      <c r="E18" s="1">
        <f t="shared" si="16"/>
        <v>0</v>
      </c>
      <c r="F18" s="1">
        <f t="shared" si="16"/>
        <v>0</v>
      </c>
      <c r="G18" s="1">
        <f t="shared" si="16"/>
        <v>0</v>
      </c>
      <c r="H18" s="1">
        <f t="shared" si="16"/>
        <v>0</v>
      </c>
      <c r="I18" s="1">
        <f t="shared" si="16"/>
        <v>0</v>
      </c>
      <c r="J18" s="1">
        <f t="shared" si="16"/>
        <v>0</v>
      </c>
      <c r="K18" s="1">
        <f t="shared" si="16"/>
        <v>0</v>
      </c>
      <c r="L18" s="1">
        <f t="shared" si="16"/>
        <v>0</v>
      </c>
      <c r="M18" s="1">
        <f t="shared" si="16"/>
        <v>0</v>
      </c>
      <c r="N18" s="1">
        <f t="shared" si="16"/>
        <v>0</v>
      </c>
      <c r="O18" s="1">
        <f t="shared" si="16"/>
        <v>0</v>
      </c>
      <c r="P18" s="1">
        <f t="shared" si="16"/>
        <v>0</v>
      </c>
      <c r="Q18" s="1">
        <f t="shared" si="16"/>
        <v>0</v>
      </c>
      <c r="R18" s="1">
        <f t="shared" si="16"/>
        <v>0</v>
      </c>
    </row>
    <row r="19" spans="1:18">
      <c r="A19" s="76">
        <v>1</v>
      </c>
      <c r="B19" s="1">
        <f t="shared" si="17"/>
        <v>1</v>
      </c>
      <c r="C19" s="1">
        <f t="shared" si="16"/>
        <v>0.50100066885061634</v>
      </c>
      <c r="D19" s="1">
        <f t="shared" si="16"/>
        <v>0</v>
      </c>
      <c r="E19" s="1">
        <f t="shared" si="16"/>
        <v>0</v>
      </c>
      <c r="F19" s="1">
        <f t="shared" si="16"/>
        <v>0</v>
      </c>
      <c r="G19" s="1">
        <f t="shared" si="16"/>
        <v>0</v>
      </c>
      <c r="H19" s="1">
        <f t="shared" si="16"/>
        <v>0</v>
      </c>
      <c r="I19" s="1">
        <f t="shared" si="16"/>
        <v>0</v>
      </c>
      <c r="J19" s="1">
        <f t="shared" si="16"/>
        <v>0</v>
      </c>
      <c r="K19" s="1">
        <f t="shared" si="16"/>
        <v>0</v>
      </c>
      <c r="L19" s="1">
        <f t="shared" si="16"/>
        <v>0</v>
      </c>
      <c r="M19" s="1">
        <f t="shared" si="16"/>
        <v>0</v>
      </c>
      <c r="N19" s="1">
        <f t="shared" si="16"/>
        <v>0</v>
      </c>
      <c r="O19" s="1">
        <f t="shared" si="16"/>
        <v>0</v>
      </c>
      <c r="P19" s="1">
        <f t="shared" si="16"/>
        <v>0</v>
      </c>
      <c r="Q19" s="1">
        <f t="shared" si="16"/>
        <v>0</v>
      </c>
      <c r="R19" s="1">
        <f t="shared" si="16"/>
        <v>0</v>
      </c>
    </row>
    <row r="20" spans="1:18">
      <c r="A20" s="76">
        <v>2</v>
      </c>
      <c r="B20" s="1">
        <f t="shared" si="17"/>
        <v>0</v>
      </c>
      <c r="C20" s="1">
        <f t="shared" si="16"/>
        <v>0</v>
      </c>
      <c r="D20" s="1">
        <f t="shared" si="16"/>
        <v>0</v>
      </c>
      <c r="E20" s="1">
        <f t="shared" si="16"/>
        <v>0</v>
      </c>
      <c r="F20" s="1">
        <f t="shared" si="16"/>
        <v>0</v>
      </c>
      <c r="G20" s="1">
        <f t="shared" si="16"/>
        <v>0</v>
      </c>
      <c r="H20" s="1">
        <f t="shared" si="16"/>
        <v>0</v>
      </c>
      <c r="I20" s="1">
        <f t="shared" si="16"/>
        <v>0</v>
      </c>
      <c r="J20" s="1">
        <f t="shared" si="16"/>
        <v>0</v>
      </c>
      <c r="K20" s="1">
        <f t="shared" si="16"/>
        <v>0</v>
      </c>
      <c r="L20" s="1">
        <f t="shared" si="16"/>
        <v>0</v>
      </c>
      <c r="M20" s="1">
        <f t="shared" si="16"/>
        <v>0</v>
      </c>
      <c r="N20" s="1">
        <f t="shared" si="16"/>
        <v>0</v>
      </c>
      <c r="O20" s="1">
        <f t="shared" si="16"/>
        <v>0</v>
      </c>
      <c r="P20" s="1">
        <f t="shared" si="16"/>
        <v>0</v>
      </c>
      <c r="Q20" s="1">
        <f t="shared" si="16"/>
        <v>0</v>
      </c>
      <c r="R20" s="1">
        <f t="shared" si="16"/>
        <v>0</v>
      </c>
    </row>
    <row r="21" spans="1:18">
      <c r="A21" s="76">
        <v>3</v>
      </c>
      <c r="B21" s="1">
        <f t="shared" si="17"/>
        <v>0</v>
      </c>
      <c r="C21" s="1">
        <f t="shared" si="16"/>
        <v>0</v>
      </c>
      <c r="D21" s="1">
        <f t="shared" si="16"/>
        <v>0</v>
      </c>
      <c r="E21" s="1">
        <f t="shared" si="16"/>
        <v>0</v>
      </c>
      <c r="F21" s="1">
        <f t="shared" si="16"/>
        <v>0</v>
      </c>
      <c r="G21" s="1">
        <f t="shared" si="16"/>
        <v>0</v>
      </c>
      <c r="H21" s="1">
        <f t="shared" si="16"/>
        <v>0</v>
      </c>
      <c r="I21" s="1">
        <f t="shared" si="16"/>
        <v>0</v>
      </c>
      <c r="J21" s="1">
        <f t="shared" si="16"/>
        <v>0</v>
      </c>
      <c r="K21" s="1">
        <f t="shared" si="16"/>
        <v>0</v>
      </c>
      <c r="L21" s="1">
        <f t="shared" si="16"/>
        <v>0</v>
      </c>
      <c r="M21" s="1">
        <f t="shared" si="16"/>
        <v>0</v>
      </c>
      <c r="N21" s="1">
        <f t="shared" si="16"/>
        <v>0</v>
      </c>
      <c r="O21" s="1">
        <f t="shared" si="16"/>
        <v>0</v>
      </c>
      <c r="P21" s="1">
        <f t="shared" si="16"/>
        <v>0</v>
      </c>
      <c r="Q21" s="1">
        <f t="shared" si="16"/>
        <v>0</v>
      </c>
      <c r="R21" s="1">
        <f t="shared" si="16"/>
        <v>0</v>
      </c>
    </row>
    <row r="22" spans="1:18">
      <c r="A22" s="76">
        <v>4</v>
      </c>
      <c r="B22" s="1">
        <f t="shared" si="17"/>
        <v>0</v>
      </c>
      <c r="C22" s="1">
        <f t="shared" si="16"/>
        <v>0</v>
      </c>
      <c r="D22" s="1">
        <f t="shared" si="16"/>
        <v>0</v>
      </c>
      <c r="E22" s="1">
        <f t="shared" si="16"/>
        <v>0</v>
      </c>
      <c r="F22" s="1">
        <f t="shared" si="16"/>
        <v>0</v>
      </c>
      <c r="G22" s="1">
        <f t="shared" si="16"/>
        <v>0</v>
      </c>
      <c r="H22" s="1">
        <f t="shared" si="16"/>
        <v>0</v>
      </c>
      <c r="I22" s="1">
        <f t="shared" si="16"/>
        <v>0</v>
      </c>
      <c r="J22" s="1">
        <f t="shared" si="16"/>
        <v>0</v>
      </c>
      <c r="K22" s="1">
        <f t="shared" si="16"/>
        <v>0</v>
      </c>
      <c r="L22" s="1">
        <f t="shared" si="16"/>
        <v>0</v>
      </c>
      <c r="M22" s="1">
        <f t="shared" si="16"/>
        <v>0</v>
      </c>
      <c r="N22" s="1">
        <f t="shared" si="16"/>
        <v>0</v>
      </c>
      <c r="O22" s="1">
        <f t="shared" si="16"/>
        <v>0</v>
      </c>
      <c r="P22" s="1">
        <f t="shared" si="16"/>
        <v>0</v>
      </c>
      <c r="Q22" s="1">
        <f t="shared" si="16"/>
        <v>0</v>
      </c>
      <c r="R22" s="1">
        <f t="shared" si="16"/>
        <v>0</v>
      </c>
    </row>
    <row r="23" spans="1:18">
      <c r="A23" s="76">
        <v>5</v>
      </c>
      <c r="B23" s="1">
        <f t="shared" si="17"/>
        <v>0</v>
      </c>
      <c r="C23" s="1">
        <f t="shared" si="16"/>
        <v>0</v>
      </c>
      <c r="D23" s="1">
        <f t="shared" si="16"/>
        <v>0</v>
      </c>
      <c r="E23" s="1">
        <f t="shared" si="16"/>
        <v>0</v>
      </c>
      <c r="F23" s="1">
        <f t="shared" si="16"/>
        <v>0</v>
      </c>
      <c r="G23" s="1">
        <f t="shared" si="16"/>
        <v>0</v>
      </c>
      <c r="H23" s="1">
        <f t="shared" si="16"/>
        <v>0</v>
      </c>
      <c r="I23" s="1">
        <f t="shared" si="16"/>
        <v>0</v>
      </c>
      <c r="J23" s="1">
        <f t="shared" si="16"/>
        <v>0</v>
      </c>
      <c r="K23" s="1">
        <f t="shared" si="16"/>
        <v>0</v>
      </c>
      <c r="L23" s="1">
        <f t="shared" si="16"/>
        <v>0</v>
      </c>
      <c r="M23" s="1">
        <f t="shared" si="16"/>
        <v>0</v>
      </c>
      <c r="N23" s="1">
        <f t="shared" si="16"/>
        <v>0</v>
      </c>
      <c r="O23" s="1">
        <f t="shared" si="16"/>
        <v>0</v>
      </c>
      <c r="P23" s="1">
        <f t="shared" si="16"/>
        <v>0</v>
      </c>
      <c r="Q23" s="1">
        <f t="shared" si="16"/>
        <v>0</v>
      </c>
      <c r="R23" s="1">
        <f t="shared" si="16"/>
        <v>0</v>
      </c>
    </row>
    <row r="24" spans="1:18">
      <c r="A24" s="76">
        <v>6</v>
      </c>
      <c r="B24" s="1">
        <f t="shared" si="17"/>
        <v>0</v>
      </c>
      <c r="C24" s="1">
        <f t="shared" si="16"/>
        <v>0</v>
      </c>
      <c r="D24" s="1">
        <f t="shared" si="16"/>
        <v>0</v>
      </c>
      <c r="E24" s="1">
        <f t="shared" si="16"/>
        <v>0</v>
      </c>
      <c r="F24" s="1">
        <f t="shared" si="16"/>
        <v>0</v>
      </c>
      <c r="G24" s="1">
        <f t="shared" si="16"/>
        <v>0</v>
      </c>
      <c r="H24" s="1">
        <f t="shared" si="16"/>
        <v>0</v>
      </c>
      <c r="I24" s="1">
        <f t="shared" si="16"/>
        <v>0</v>
      </c>
      <c r="J24" s="1">
        <f t="shared" si="16"/>
        <v>0</v>
      </c>
      <c r="K24" s="1">
        <f t="shared" si="16"/>
        <v>0</v>
      </c>
      <c r="L24" s="1">
        <f t="shared" si="16"/>
        <v>0</v>
      </c>
      <c r="M24" s="1">
        <f t="shared" si="16"/>
        <v>0</v>
      </c>
      <c r="N24" s="1">
        <f t="shared" si="16"/>
        <v>0</v>
      </c>
      <c r="O24" s="1">
        <f t="shared" si="16"/>
        <v>0</v>
      </c>
      <c r="P24" s="1">
        <f t="shared" si="16"/>
        <v>0</v>
      </c>
      <c r="Q24" s="1">
        <f t="shared" si="16"/>
        <v>0</v>
      </c>
      <c r="R24" s="1">
        <f t="shared" si="16"/>
        <v>0</v>
      </c>
    </row>
    <row r="25" spans="1:18">
      <c r="A25" s="76">
        <v>7</v>
      </c>
      <c r="B25" s="1">
        <f t="shared" si="17"/>
        <v>0</v>
      </c>
      <c r="C25" s="1">
        <f t="shared" si="16"/>
        <v>0</v>
      </c>
      <c r="D25" s="1">
        <f t="shared" si="16"/>
        <v>0</v>
      </c>
      <c r="E25" s="1">
        <f t="shared" si="16"/>
        <v>0</v>
      </c>
      <c r="F25" s="1">
        <f t="shared" si="16"/>
        <v>0</v>
      </c>
      <c r="G25" s="1">
        <f t="shared" si="16"/>
        <v>0</v>
      </c>
      <c r="H25" s="1">
        <f t="shared" si="16"/>
        <v>0</v>
      </c>
      <c r="I25" s="1">
        <f t="shared" si="16"/>
        <v>0</v>
      </c>
      <c r="J25" s="1">
        <f t="shared" si="16"/>
        <v>0</v>
      </c>
      <c r="K25" s="1">
        <f t="shared" si="16"/>
        <v>0</v>
      </c>
      <c r="L25" s="1">
        <f t="shared" si="16"/>
        <v>0</v>
      </c>
      <c r="M25" s="1">
        <f t="shared" si="16"/>
        <v>0</v>
      </c>
      <c r="N25" s="1">
        <f t="shared" si="16"/>
        <v>0</v>
      </c>
      <c r="O25" s="1">
        <f t="shared" si="16"/>
        <v>0</v>
      </c>
      <c r="P25" s="1">
        <f t="shared" si="16"/>
        <v>0</v>
      </c>
      <c r="Q25" s="1">
        <f t="shared" si="16"/>
        <v>0</v>
      </c>
      <c r="R25" s="1">
        <f t="shared" ref="C25:R26" si="18">1/8*(ERF((R$9/$AB$7+$AB$5/$AB$7))-ERF((R$9/$AB$7+$AB$9/$AB$7)))*(ERF(($A25/$AB$8+$AB$6/$AB$8))-ERF(($A25/$AB$8-$AB$6/$AB$8)))*(ERF(0.5/($AB$8/3.16))-ERF((-1)*0.5/($AB$8/3.16)))</f>
        <v>0</v>
      </c>
    </row>
    <row r="26" spans="1:18">
      <c r="A26" s="76">
        <v>8</v>
      </c>
      <c r="B26" s="1">
        <f t="shared" si="17"/>
        <v>0</v>
      </c>
      <c r="C26" s="1">
        <f t="shared" si="18"/>
        <v>0</v>
      </c>
      <c r="D26" s="1">
        <f t="shared" si="18"/>
        <v>0</v>
      </c>
      <c r="E26" s="1">
        <f t="shared" si="18"/>
        <v>0</v>
      </c>
      <c r="F26" s="1">
        <f t="shared" si="18"/>
        <v>0</v>
      </c>
      <c r="G26" s="1">
        <f t="shared" si="18"/>
        <v>0</v>
      </c>
      <c r="H26" s="1">
        <f t="shared" si="18"/>
        <v>0</v>
      </c>
      <c r="I26" s="1">
        <f t="shared" si="18"/>
        <v>0</v>
      </c>
      <c r="J26" s="1">
        <f t="shared" si="18"/>
        <v>0</v>
      </c>
      <c r="K26" s="1">
        <f t="shared" si="18"/>
        <v>0</v>
      </c>
      <c r="L26" s="1">
        <f t="shared" si="18"/>
        <v>0</v>
      </c>
      <c r="M26" s="1">
        <f t="shared" si="18"/>
        <v>0</v>
      </c>
      <c r="N26" s="1">
        <f t="shared" si="18"/>
        <v>0</v>
      </c>
      <c r="O26" s="1">
        <f t="shared" si="18"/>
        <v>0</v>
      </c>
      <c r="P26" s="1">
        <f t="shared" si="18"/>
        <v>0</v>
      </c>
      <c r="Q26" s="1">
        <f t="shared" si="18"/>
        <v>0</v>
      </c>
      <c r="R26" s="1">
        <f t="shared" si="18"/>
        <v>0</v>
      </c>
    </row>
    <row r="28" spans="1:18" ht="15.75" thickBot="1"/>
    <row r="29" spans="1:18" ht="27" thickBot="1">
      <c r="F29" s="72" t="s">
        <v>92</v>
      </c>
      <c r="G29" s="73">
        <f>AE8</f>
        <v>9.9999999999999995E-7</v>
      </c>
      <c r="H29" s="74" t="s">
        <v>91</v>
      </c>
      <c r="K29" s="152" t="s">
        <v>168</v>
      </c>
      <c r="L29" s="153"/>
      <c r="M29" s="153"/>
      <c r="N29" s="153"/>
      <c r="O29" s="160">
        <v>0.01</v>
      </c>
    </row>
    <row r="30" spans="1:18">
      <c r="K30" s="154"/>
      <c r="L30" s="155"/>
      <c r="M30" s="155"/>
      <c r="N30" s="155"/>
      <c r="O30" s="156"/>
    </row>
    <row r="31" spans="1:18" ht="28.5">
      <c r="K31" s="154"/>
      <c r="L31" s="231" t="str">
        <f>IF(O29&gt;AE14*0.9,IF(O29&lt;1.1*AE14,"Success!","Please try again"),"Please try again")</f>
        <v>Please try again</v>
      </c>
      <c r="M31" s="231"/>
      <c r="N31" s="231"/>
      <c r="O31" s="156"/>
    </row>
    <row r="32" spans="1:18">
      <c r="K32" s="154"/>
      <c r="L32" s="155"/>
      <c r="M32" s="155"/>
      <c r="N32" s="155"/>
      <c r="O32" s="156"/>
    </row>
    <row r="33" spans="7:15">
      <c r="G33">
        <f>10/8</f>
        <v>1.25</v>
      </c>
      <c r="K33" s="154"/>
      <c r="L33" s="155" t="str">
        <f>IF(L31="Success!","The true v is ", " ")</f>
        <v xml:space="preserve"> </v>
      </c>
      <c r="M33" s="155"/>
      <c r="N33" s="155" t="str">
        <f>IF(L31="Success!",AE14, " ")</f>
        <v xml:space="preserve"> </v>
      </c>
      <c r="O33" s="156"/>
    </row>
    <row r="34" spans="7:15" ht="15.75" thickBot="1">
      <c r="K34" s="157"/>
      <c r="L34" s="158"/>
      <c r="M34" s="158"/>
      <c r="N34" s="158"/>
      <c r="O34" s="159"/>
    </row>
  </sheetData>
  <mergeCells count="1">
    <mergeCell ref="L31:N31"/>
  </mergeCells>
  <conditionalFormatting sqref="B10:R26">
    <cfRule type="colorScale" priority="2">
      <colorScale>
        <cfvo type="num" val="1E-4"/>
        <cfvo type="percentile" val="50"/>
        <cfvo type="num" val="0.7"/>
        <color theme="9" tint="0.59999389629810485"/>
        <color rgb="FFFFEB84"/>
        <color rgb="FFF8696B"/>
      </colorScale>
    </cfRule>
  </conditionalFormatting>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4097" r:id="rId3" name="Button 1">
              <controlPr defaultSize="0" print="0" autoFill="0" autoPict="0" macro="[0]!ResetTime">
                <anchor moveWithCells="1" sizeWithCells="1">
                  <from>
                    <xdr:col>5</xdr:col>
                    <xdr:colOff>19050</xdr:colOff>
                    <xdr:row>4</xdr:row>
                    <xdr:rowOff>9525</xdr:rowOff>
                  </from>
                  <to>
                    <xdr:col>7</xdr:col>
                    <xdr:colOff>590550</xdr:colOff>
                    <xdr:row>7</xdr:row>
                    <xdr:rowOff>0</xdr:rowOff>
                  </to>
                </anchor>
              </controlPr>
            </control>
          </mc:Choice>
        </mc:AlternateContent>
        <mc:AlternateContent xmlns:mc="http://schemas.openxmlformats.org/markup-compatibility/2006">
          <mc:Choice Requires="x14">
            <control shapeId="4098" r:id="rId4" name="Button 2">
              <controlPr defaultSize="0" print="0" autoFill="0" autoPict="0" macro="[0]!StartTest">
                <anchor moveWithCells="1" sizeWithCells="1">
                  <from>
                    <xdr:col>9</xdr:col>
                    <xdr:colOff>333375</xdr:colOff>
                    <xdr:row>4</xdr:row>
                    <xdr:rowOff>19050</xdr:rowOff>
                  </from>
                  <to>
                    <xdr:col>12</xdr:col>
                    <xdr:colOff>333375</xdr:colOff>
                    <xdr:row>7</xdr:row>
                    <xdr:rowOff>19050</xdr:rowOff>
                  </to>
                </anchor>
              </controlPr>
            </control>
          </mc:Choice>
        </mc:AlternateContent>
        <mc:AlternateContent xmlns:mc="http://schemas.openxmlformats.org/markup-compatibility/2006">
          <mc:Choice Requires="x14">
            <control shapeId="4099" r:id="rId5" name="Button 3">
              <controlPr defaultSize="0" print="0" autoFill="0" autoPict="0" macro="[0]!Stopexecution">
                <anchor moveWithCells="1" sizeWithCells="1">
                  <from>
                    <xdr:col>14</xdr:col>
                    <xdr:colOff>9525</xdr:colOff>
                    <xdr:row>4</xdr:row>
                    <xdr:rowOff>19050</xdr:rowOff>
                  </from>
                  <to>
                    <xdr:col>16</xdr:col>
                    <xdr:colOff>400050</xdr:colOff>
                    <xdr:row>7</xdr:row>
                    <xdr:rowOff>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95487E-B9DF-444B-B5E1-7AF3802DC94D}">
  <sheetPr codeName="Sheet5"/>
  <dimension ref="A1:AW228"/>
  <sheetViews>
    <sheetView zoomScale="80" zoomScaleNormal="80" workbookViewId="0"/>
  </sheetViews>
  <sheetFormatPr defaultRowHeight="15"/>
  <cols>
    <col min="1" max="1" width="10.85546875" customWidth="1"/>
    <col min="3" max="3" width="10.28515625" bestFit="1" customWidth="1"/>
    <col min="5" max="5" width="11.85546875" customWidth="1"/>
    <col min="6" max="6" width="12" bestFit="1" customWidth="1"/>
    <col min="7" max="7" width="11.28515625" customWidth="1"/>
    <col min="8" max="8" width="11.5703125" customWidth="1"/>
    <col min="9" max="9" width="12.7109375" bestFit="1" customWidth="1"/>
    <col min="10" max="10" width="8.85546875" style="135"/>
    <col min="11" max="14" width="8.85546875" style="9"/>
    <col min="15" max="15" width="8.85546875" style="131"/>
    <col min="18" max="32" width="11.5703125" bestFit="1" customWidth="1"/>
  </cols>
  <sheetData>
    <row r="1" spans="1:34">
      <c r="A1" s="59" t="s">
        <v>76</v>
      </c>
    </row>
    <row r="2" spans="1:34">
      <c r="A2" s="186" t="s">
        <v>173</v>
      </c>
      <c r="B2" s="161"/>
      <c r="C2" s="161"/>
      <c r="D2" s="161"/>
      <c r="E2" s="161"/>
      <c r="F2" s="161"/>
      <c r="G2" s="161"/>
      <c r="H2" s="161"/>
      <c r="I2" s="161"/>
      <c r="J2" s="185" t="s">
        <v>172</v>
      </c>
      <c r="K2" s="163"/>
      <c r="L2" s="163"/>
      <c r="M2" s="163"/>
      <c r="N2" s="163"/>
      <c r="O2" s="164"/>
      <c r="P2" s="59" t="s">
        <v>145</v>
      </c>
    </row>
    <row r="3" spans="1:34">
      <c r="A3" s="161"/>
      <c r="B3" s="161"/>
      <c r="C3" s="161"/>
      <c r="D3" s="161"/>
      <c r="E3" s="161"/>
      <c r="F3" s="161"/>
      <c r="G3" s="161"/>
      <c r="H3" s="161"/>
      <c r="I3" s="161"/>
      <c r="J3" s="162"/>
      <c r="K3" s="163"/>
      <c r="L3" s="163"/>
      <c r="M3" s="163"/>
      <c r="N3" s="163"/>
      <c r="O3" s="164"/>
      <c r="Q3" s="79" t="s">
        <v>100</v>
      </c>
      <c r="R3" s="79" t="s">
        <v>101</v>
      </c>
    </row>
    <row r="4" spans="1:34">
      <c r="A4" s="161"/>
      <c r="B4" s="146" t="s">
        <v>0</v>
      </c>
      <c r="C4" s="146" t="s">
        <v>1</v>
      </c>
      <c r="D4" s="146" t="s">
        <v>142</v>
      </c>
      <c r="E4" s="146" t="s">
        <v>21</v>
      </c>
      <c r="F4" s="161"/>
      <c r="G4" s="161"/>
      <c r="H4" s="161"/>
      <c r="I4" s="161"/>
      <c r="J4" s="162"/>
      <c r="K4" s="163"/>
      <c r="L4" s="163"/>
      <c r="M4" s="163"/>
      <c r="N4" s="163"/>
      <c r="O4" s="164"/>
      <c r="Q4" s="81" t="s">
        <v>102</v>
      </c>
      <c r="R4" s="82">
        <v>70</v>
      </c>
      <c r="S4" t="s">
        <v>58</v>
      </c>
      <c r="AE4" s="78"/>
      <c r="AF4" s="78"/>
      <c r="AG4" s="78"/>
      <c r="AH4" s="78"/>
    </row>
    <row r="5" spans="1:34">
      <c r="A5" s="161"/>
      <c r="B5" s="187">
        <v>0</v>
      </c>
      <c r="C5" s="187">
        <v>700</v>
      </c>
      <c r="D5" s="149">
        <v>423</v>
      </c>
      <c r="E5" s="146">
        <v>1</v>
      </c>
      <c r="F5" s="161"/>
      <c r="G5" s="161"/>
      <c r="H5" s="161"/>
      <c r="I5" s="161"/>
      <c r="J5" s="162"/>
      <c r="K5" s="163"/>
      <c r="L5" s="163"/>
      <c r="M5" s="163"/>
      <c r="N5" s="163"/>
      <c r="O5" s="164"/>
      <c r="Q5" s="81" t="s">
        <v>103</v>
      </c>
      <c r="R5" s="82">
        <v>70</v>
      </c>
      <c r="S5" t="s">
        <v>58</v>
      </c>
      <c r="AE5" s="78"/>
      <c r="AF5" s="78"/>
      <c r="AG5" s="78"/>
      <c r="AH5" s="78"/>
    </row>
    <row r="6" spans="1:34" ht="15.75">
      <c r="A6" s="161"/>
      <c r="B6" s="187">
        <v>770</v>
      </c>
      <c r="C6" s="187">
        <v>630</v>
      </c>
      <c r="D6" s="149">
        <v>428.8177841422937</v>
      </c>
      <c r="E6" s="146">
        <v>1</v>
      </c>
      <c r="F6" s="161"/>
      <c r="G6" s="161"/>
      <c r="H6" s="161"/>
      <c r="I6" s="161"/>
      <c r="J6" s="162"/>
      <c r="K6" s="163"/>
      <c r="L6" s="163"/>
      <c r="M6" s="163"/>
      <c r="N6" s="163"/>
      <c r="O6" s="164"/>
      <c r="Q6" s="84" t="s">
        <v>176</v>
      </c>
      <c r="R6" s="82">
        <v>0.3</v>
      </c>
      <c r="U6" s="83"/>
      <c r="AE6" s="78"/>
      <c r="AF6" s="78"/>
      <c r="AG6" s="78"/>
      <c r="AH6" s="78"/>
    </row>
    <row r="7" spans="1:34">
      <c r="A7" s="161"/>
      <c r="B7" s="187">
        <v>70</v>
      </c>
      <c r="C7" s="187">
        <v>350</v>
      </c>
      <c r="D7" s="149">
        <v>423.60863064674652</v>
      </c>
      <c r="E7" s="146">
        <v>1</v>
      </c>
      <c r="F7" s="161"/>
      <c r="G7" s="161"/>
      <c r="H7" s="161"/>
      <c r="I7" s="161"/>
      <c r="J7" s="165" t="s">
        <v>140</v>
      </c>
      <c r="K7" s="163"/>
      <c r="L7" s="163"/>
      <c r="M7" s="163"/>
      <c r="N7" s="163"/>
      <c r="O7" s="164"/>
      <c r="Q7" s="84" t="s">
        <v>123</v>
      </c>
      <c r="R7" s="85">
        <v>15</v>
      </c>
      <c r="S7" s="80" t="s">
        <v>63</v>
      </c>
      <c r="AE7" s="78"/>
      <c r="AF7" s="78"/>
      <c r="AG7" s="78"/>
      <c r="AH7" s="78"/>
    </row>
    <row r="8" spans="1:34">
      <c r="A8" s="161"/>
      <c r="B8" s="187">
        <v>840</v>
      </c>
      <c r="C8" s="187">
        <v>770</v>
      </c>
      <c r="D8" s="149">
        <v>429.35902824182352</v>
      </c>
      <c r="E8" s="146">
        <v>1</v>
      </c>
      <c r="F8" s="161"/>
      <c r="G8" s="161"/>
      <c r="H8" s="161"/>
      <c r="I8" s="161"/>
      <c r="J8" s="162" t="s">
        <v>137</v>
      </c>
      <c r="K8" s="163">
        <f>MIN(B5:B9)</f>
        <v>0</v>
      </c>
      <c r="L8" s="163"/>
      <c r="M8" s="163"/>
      <c r="N8" s="163"/>
      <c r="O8" s="164"/>
      <c r="Q8" s="84" t="s">
        <v>104</v>
      </c>
      <c r="R8" s="86" t="s">
        <v>171</v>
      </c>
      <c r="S8" s="80" t="s">
        <v>63</v>
      </c>
      <c r="T8" s="80"/>
      <c r="U8" s="80"/>
      <c r="AE8" s="78"/>
      <c r="AF8" s="78"/>
      <c r="AG8" s="78"/>
      <c r="AH8" s="78"/>
    </row>
    <row r="9" spans="1:34">
      <c r="A9" s="161"/>
      <c r="B9" s="187">
        <v>350</v>
      </c>
      <c r="C9" s="187">
        <v>943</v>
      </c>
      <c r="D9" s="149">
        <v>426.28901580296809</v>
      </c>
      <c r="E9" s="146">
        <v>1</v>
      </c>
      <c r="F9" s="161"/>
      <c r="G9" s="161"/>
      <c r="H9" s="161"/>
      <c r="I9" s="161"/>
      <c r="J9" s="162" t="s">
        <v>138</v>
      </c>
      <c r="K9" s="163">
        <f>MIN(C5:C9)</f>
        <v>350</v>
      </c>
      <c r="L9" s="163"/>
      <c r="M9" s="163"/>
      <c r="N9" s="163"/>
      <c r="O9" s="164"/>
      <c r="Q9" s="84" t="s">
        <v>105</v>
      </c>
      <c r="R9" s="87" t="s">
        <v>171</v>
      </c>
      <c r="S9" s="80" t="s">
        <v>63</v>
      </c>
      <c r="U9" s="19"/>
      <c r="AE9" s="78"/>
      <c r="AF9" s="78"/>
      <c r="AG9" s="78"/>
      <c r="AH9" s="78"/>
    </row>
    <row r="10" spans="1:34">
      <c r="A10" s="161"/>
      <c r="B10" s="161"/>
      <c r="C10" s="161"/>
      <c r="D10" s="161"/>
      <c r="E10" s="161"/>
      <c r="F10" s="161"/>
      <c r="G10" s="161"/>
      <c r="H10" s="161"/>
      <c r="I10" s="161"/>
      <c r="J10" s="162" t="s">
        <v>190</v>
      </c>
      <c r="K10" s="205">
        <f>MIN(D5:D9)</f>
        <v>423</v>
      </c>
      <c r="L10" s="163"/>
      <c r="M10" s="163"/>
      <c r="N10" s="163"/>
      <c r="O10" s="164"/>
      <c r="Q10" s="84" t="s">
        <v>122</v>
      </c>
      <c r="R10" s="118">
        <f>GEOMEAN(R32:AF46)</f>
        <v>4.1165051453649362</v>
      </c>
      <c r="S10" s="80" t="s">
        <v>63</v>
      </c>
      <c r="AE10" s="78"/>
      <c r="AF10" s="78"/>
      <c r="AG10" s="78"/>
      <c r="AH10" s="78"/>
    </row>
    <row r="11" spans="1:34">
      <c r="J11" s="162"/>
      <c r="K11" s="163"/>
      <c r="L11" s="163"/>
      <c r="M11" s="163"/>
      <c r="N11" s="163"/>
      <c r="O11" s="164"/>
      <c r="Q11" s="84" t="s">
        <v>90</v>
      </c>
      <c r="R11" s="88">
        <f>3*365</f>
        <v>1095</v>
      </c>
      <c r="S11" s="80" t="s">
        <v>91</v>
      </c>
    </row>
    <row r="12" spans="1:34">
      <c r="J12" s="207" t="s">
        <v>191</v>
      </c>
      <c r="K12" s="206"/>
      <c r="L12" s="206"/>
      <c r="M12" s="166" t="s">
        <v>14</v>
      </c>
      <c r="N12" s="166" t="s">
        <v>119</v>
      </c>
      <c r="O12" s="164"/>
    </row>
    <row r="13" spans="1:34">
      <c r="J13" s="169" t="s">
        <v>4</v>
      </c>
      <c r="K13" s="166" t="s">
        <v>120</v>
      </c>
      <c r="L13" s="163"/>
      <c r="M13" s="166" t="s">
        <v>5</v>
      </c>
      <c r="N13" s="166" t="s">
        <v>8</v>
      </c>
      <c r="O13" s="164"/>
      <c r="Q13" s="139" t="s">
        <v>145</v>
      </c>
    </row>
    <row r="14" spans="1:34">
      <c r="J14" s="167">
        <f>B5-$K$8</f>
        <v>0</v>
      </c>
      <c r="K14" s="168">
        <f>C5-$K$9</f>
        <v>350</v>
      </c>
      <c r="L14" s="168">
        <f t="shared" ref="L14:L18" si="0">D5-$K$10</f>
        <v>0</v>
      </c>
      <c r="M14" s="132" t="s">
        <v>6</v>
      </c>
      <c r="N14" s="128">
        <f>E5</f>
        <v>1</v>
      </c>
      <c r="O14" s="164"/>
      <c r="Q14" s="89"/>
      <c r="R14" s="89">
        <v>0</v>
      </c>
      <c r="S14" s="89">
        <f t="shared" ref="S14:AF14" si="1">R14+$R$4</f>
        <v>70</v>
      </c>
      <c r="T14" s="89">
        <f t="shared" si="1"/>
        <v>140</v>
      </c>
      <c r="U14" s="89">
        <f t="shared" si="1"/>
        <v>210</v>
      </c>
      <c r="V14" s="89">
        <f t="shared" si="1"/>
        <v>280</v>
      </c>
      <c r="W14" s="89">
        <f t="shared" si="1"/>
        <v>350</v>
      </c>
      <c r="X14" s="89">
        <f t="shared" si="1"/>
        <v>420</v>
      </c>
      <c r="Y14" s="89">
        <f t="shared" si="1"/>
        <v>490</v>
      </c>
      <c r="Z14" s="89">
        <f t="shared" si="1"/>
        <v>560</v>
      </c>
      <c r="AA14" s="89">
        <f t="shared" si="1"/>
        <v>630</v>
      </c>
      <c r="AB14" s="89">
        <f t="shared" si="1"/>
        <v>700</v>
      </c>
      <c r="AC14" s="89">
        <f t="shared" si="1"/>
        <v>770</v>
      </c>
      <c r="AD14" s="89">
        <f t="shared" si="1"/>
        <v>840</v>
      </c>
      <c r="AE14" s="89">
        <f t="shared" si="1"/>
        <v>910</v>
      </c>
      <c r="AF14" s="89">
        <f t="shared" si="1"/>
        <v>980</v>
      </c>
      <c r="AG14" s="89"/>
    </row>
    <row r="15" spans="1:34">
      <c r="J15" s="167">
        <f>B6-$K$8</f>
        <v>770</v>
      </c>
      <c r="K15" s="168">
        <f>C6-$K$9</f>
        <v>280</v>
      </c>
      <c r="L15" s="168">
        <f t="shared" si="0"/>
        <v>5.8177841422937036</v>
      </c>
      <c r="M15" s="132" t="s">
        <v>7</v>
      </c>
      <c r="N15" s="128">
        <f>E6</f>
        <v>1</v>
      </c>
      <c r="O15" s="164"/>
      <c r="Q15" s="90">
        <f t="shared" ref="Q15:Q28" si="2">Q16+$R$5</f>
        <v>980</v>
      </c>
      <c r="R15" s="57">
        <v>423</v>
      </c>
      <c r="S15" s="57">
        <f ca="1">S16</f>
        <v>423.71340484509886</v>
      </c>
      <c r="T15" s="57">
        <f t="shared" ref="T15:AE15" ca="1" si="3">T16</f>
        <v>424.16628913561914</v>
      </c>
      <c r="U15" s="57">
        <f t="shared" ca="1" si="3"/>
        <v>424.75868866766672</v>
      </c>
      <c r="V15" s="57">
        <f t="shared" ca="1" si="3"/>
        <v>425.62513679601182</v>
      </c>
      <c r="W15" s="57">
        <f t="shared" ca="1" si="3"/>
        <v>426.28966223453619</v>
      </c>
      <c r="X15" s="57">
        <f t="shared" ca="1" si="3"/>
        <v>426.88024105051193</v>
      </c>
      <c r="Y15" s="57">
        <f t="shared" ca="1" si="3"/>
        <v>427.4540782600223</v>
      </c>
      <c r="Z15" s="57">
        <f t="shared" ca="1" si="3"/>
        <v>427.78856178659578</v>
      </c>
      <c r="AA15" s="57">
        <f t="shared" ca="1" si="3"/>
        <v>428.17480820674359</v>
      </c>
      <c r="AB15" s="57">
        <f t="shared" ca="1" si="3"/>
        <v>428.71795964289248</v>
      </c>
      <c r="AC15" s="57">
        <f t="shared" ca="1" si="3"/>
        <v>429.13319195289341</v>
      </c>
      <c r="AD15" s="57">
        <f t="shared" ca="1" si="3"/>
        <v>429.50823588458775</v>
      </c>
      <c r="AE15" s="57">
        <f t="shared" ca="1" si="3"/>
        <v>429.85624565306978</v>
      </c>
      <c r="AF15" s="57">
        <v>430</v>
      </c>
      <c r="AG15" s="90">
        <f>Q15</f>
        <v>980</v>
      </c>
    </row>
    <row r="16" spans="1:34">
      <c r="J16" s="167">
        <f>B7-$K$8</f>
        <v>70</v>
      </c>
      <c r="K16" s="168">
        <f>C7-$K$9</f>
        <v>0</v>
      </c>
      <c r="L16" s="168">
        <f t="shared" si="0"/>
        <v>0.60863064674651923</v>
      </c>
      <c r="M16" s="132" t="s">
        <v>12</v>
      </c>
      <c r="N16" s="128">
        <f>E7</f>
        <v>1</v>
      </c>
      <c r="O16" s="164"/>
      <c r="Q16" s="90">
        <f t="shared" si="2"/>
        <v>910</v>
      </c>
      <c r="R16" s="57">
        <v>423</v>
      </c>
      <c r="S16" s="19">
        <f ca="1">(((T16)*((2*S33*T33)/(S33+T33)))+((R16)*((2*S33*R33)/(S33+R33)))+((S15)*((2*S33*S32)/(S33+S32)))+((S17)*((2*S33*S34)/(S33+S34))))/(((2*S33*T33)/(S33+T33))+((2*S33*R33)/(S33+R33))+((2*S33*S32)/(S33+S32))+((2*S33*S34)/(S33+S34)))</f>
        <v>423.71340831505523</v>
      </c>
      <c r="T16" s="19">
        <f t="shared" ref="T16:AE28" ca="1" si="4">(((U16)*((2*T33*U33)/(T33+U33)))+((S16)*((2*T33*S33)/(T33+S33)))+((T15)*((2*T33*T32)/(T33+T32)))+((T17)*((2*T33*T34)/(T33+T34))))/(((2*T33*U33)/(T33+U33))+((2*T33*S33)/(T33+S33))+((2*T33*T32)/(T33+T32))+((2*T33*T34)/(T33+T34)))</f>
        <v>424.16629465092058</v>
      </c>
      <c r="U16" s="19">
        <f t="shared" ca="1" si="4"/>
        <v>424.75869656115111</v>
      </c>
      <c r="V16" s="19">
        <f t="shared" ca="1" si="4"/>
        <v>425.62514780574514</v>
      </c>
      <c r="W16" s="19">
        <f t="shared" ca="1" si="4"/>
        <v>426.2896752819662</v>
      </c>
      <c r="X16" s="19">
        <f t="shared" ca="1" si="4"/>
        <v>426.88025520672244</v>
      </c>
      <c r="Y16" s="19">
        <f t="shared" ca="1" si="4"/>
        <v>427.45409299688737</v>
      </c>
      <c r="Z16" s="19">
        <f t="shared" ca="1" si="4"/>
        <v>427.78857623616574</v>
      </c>
      <c r="AA16" s="19">
        <f t="shared" ca="1" si="4"/>
        <v>428.17482132776354</v>
      </c>
      <c r="AB16" s="19">
        <f t="shared" ca="1" si="4"/>
        <v>428.71797005726529</v>
      </c>
      <c r="AC16" s="19">
        <f t="shared" ca="1" si="4"/>
        <v>429.13319973845478</v>
      </c>
      <c r="AD16" s="19">
        <f t="shared" ca="1" si="4"/>
        <v>429.50824051546579</v>
      </c>
      <c r="AE16" s="19">
        <f t="shared" ca="1" si="4"/>
        <v>429.85624709508357</v>
      </c>
      <c r="AF16" s="57">
        <v>430</v>
      </c>
      <c r="AG16" s="90">
        <f t="shared" ref="AG16:AG29" si="5">Q16</f>
        <v>910</v>
      </c>
    </row>
    <row r="17" spans="2:49">
      <c r="J17" s="167">
        <f>B8-$K$8</f>
        <v>840</v>
      </c>
      <c r="K17" s="168">
        <f>C8-$K$9</f>
        <v>420</v>
      </c>
      <c r="L17" s="168">
        <f t="shared" si="0"/>
        <v>6.3590282418235233</v>
      </c>
      <c r="M17" s="163"/>
      <c r="N17" s="128">
        <f>E8</f>
        <v>1</v>
      </c>
      <c r="O17" s="164"/>
      <c r="Q17" s="90">
        <f t="shared" si="2"/>
        <v>840</v>
      </c>
      <c r="R17" s="57">
        <v>423</v>
      </c>
      <c r="S17" s="19">
        <f t="shared" ref="S17:S28" ca="1" si="6">(((T17)*((2*S34*T34)/(S34+T34)))+((R17)*((2*S34*R34)/(S34+R34)))+((S16)*((2*S34*S33)/(S34+S33)))+((S18)*((2*S34*S35)/(S34+S35))))/(((2*S34*T34)/(S34+T34))+((2*S34*R34)/(S34+R34))+((2*S34*S33)/(S34+S33))+((2*S34*S35)/(S34+S35)))</f>
        <v>423.72386225270503</v>
      </c>
      <c r="T17" s="19">
        <f t="shared" ca="1" si="4"/>
        <v>424.14836397145245</v>
      </c>
      <c r="U17" s="19">
        <f t="shared" ca="1" si="4"/>
        <v>424.85156842642471</v>
      </c>
      <c r="V17" s="19">
        <f t="shared" ca="1" si="4"/>
        <v>425.71639245916691</v>
      </c>
      <c r="W17" s="19">
        <f t="shared" ca="1" si="4"/>
        <v>426.26666889468612</v>
      </c>
      <c r="X17" s="19">
        <f t="shared" ca="1" si="4"/>
        <v>426.90455873640241</v>
      </c>
      <c r="Y17" s="19">
        <f t="shared" ca="1" si="4"/>
        <v>427.48238407249909</v>
      </c>
      <c r="Z17" s="19">
        <f t="shared" ca="1" si="4"/>
        <v>427.80779173374714</v>
      </c>
      <c r="AA17" s="19">
        <f t="shared" ca="1" si="4"/>
        <v>428.2502426062652</v>
      </c>
      <c r="AB17" s="19">
        <f t="shared" ca="1" si="4"/>
        <v>428.77645818266694</v>
      </c>
      <c r="AC17" s="19">
        <f t="shared" ca="1" si="4"/>
        <v>429.14888088467444</v>
      </c>
      <c r="AD17" s="19">
        <f t="shared" ca="1" si="4"/>
        <v>429.53238778148915</v>
      </c>
      <c r="AE17" s="19">
        <f t="shared" ca="1" si="4"/>
        <v>429.79218803101628</v>
      </c>
      <c r="AF17" s="57">
        <v>430</v>
      </c>
      <c r="AG17" s="90">
        <f t="shared" si="5"/>
        <v>840</v>
      </c>
    </row>
    <row r="18" spans="2:49">
      <c r="J18" s="167">
        <f>B9-$K$8</f>
        <v>350</v>
      </c>
      <c r="K18" s="168">
        <f>C9-$K$9</f>
        <v>593</v>
      </c>
      <c r="L18" s="168">
        <f t="shared" si="0"/>
        <v>3.2890158029680947</v>
      </c>
      <c r="M18" s="163"/>
      <c r="N18" s="128">
        <f>E9</f>
        <v>1</v>
      </c>
      <c r="O18" s="164"/>
      <c r="Q18" s="90">
        <f t="shared" si="2"/>
        <v>770</v>
      </c>
      <c r="R18" s="57">
        <v>423</v>
      </c>
      <c r="S18" s="19">
        <f t="shared" ca="1" si="6"/>
        <v>423.71642517055079</v>
      </c>
      <c r="T18" s="19">
        <f t="shared" ca="1" si="4"/>
        <v>424.22352349935716</v>
      </c>
      <c r="U18" s="19">
        <f t="shared" ca="1" si="4"/>
        <v>424.84756294145541</v>
      </c>
      <c r="V18" s="19">
        <f t="shared" ca="1" si="4"/>
        <v>425.70529523331169</v>
      </c>
      <c r="W18" s="19">
        <f t="shared" ca="1" si="4"/>
        <v>426.32755792887644</v>
      </c>
      <c r="X18" s="19">
        <f t="shared" ca="1" si="4"/>
        <v>426.93299468760057</v>
      </c>
      <c r="Y18" s="19">
        <f t="shared" ca="1" si="4"/>
        <v>427.5314826829545</v>
      </c>
      <c r="Z18" s="19">
        <f t="shared" ca="1" si="4"/>
        <v>427.9196379123635</v>
      </c>
      <c r="AA18" s="19">
        <f t="shared" ca="1" si="4"/>
        <v>428.2899182463031</v>
      </c>
      <c r="AB18" s="19">
        <f t="shared" ca="1" si="4"/>
        <v>428.73402518696275</v>
      </c>
      <c r="AC18" s="19">
        <f t="shared" ca="1" si="4"/>
        <v>429.05007439227023</v>
      </c>
      <c r="AD18" s="19">
        <f t="shared" ca="1" si="4"/>
        <v>429.35934680172812</v>
      </c>
      <c r="AE18" s="19">
        <f t="shared" ca="1" si="4"/>
        <v>429.60713011307791</v>
      </c>
      <c r="AF18" s="57">
        <v>430</v>
      </c>
      <c r="AG18" s="90">
        <f t="shared" si="5"/>
        <v>770</v>
      </c>
    </row>
    <row r="19" spans="2:49">
      <c r="J19" s="162"/>
      <c r="K19" s="163"/>
      <c r="L19" s="163"/>
      <c r="M19" s="163"/>
      <c r="N19" s="163"/>
      <c r="O19" s="164"/>
      <c r="Q19" s="90">
        <f t="shared" si="2"/>
        <v>700</v>
      </c>
      <c r="R19" s="57">
        <v>423</v>
      </c>
      <c r="S19" s="19">
        <f t="shared" ca="1" si="6"/>
        <v>423.7155708079668</v>
      </c>
      <c r="T19" s="19">
        <f t="shared" ca="1" si="4"/>
        <v>424.27189140335389</v>
      </c>
      <c r="U19" s="19">
        <f t="shared" ca="1" si="4"/>
        <v>424.69302535972696</v>
      </c>
      <c r="V19" s="19">
        <f t="shared" ca="1" si="4"/>
        <v>425.64519680761737</v>
      </c>
      <c r="W19" s="19">
        <f t="shared" ca="1" si="4"/>
        <v>426.55976673880087</v>
      </c>
      <c r="X19" s="19">
        <f t="shared" ca="1" si="4"/>
        <v>427.12828564628575</v>
      </c>
      <c r="Y19" s="19">
        <f t="shared" ca="1" si="4"/>
        <v>427.68674682026887</v>
      </c>
      <c r="Z19" s="19">
        <f t="shared" ca="1" si="4"/>
        <v>428.08151229807885</v>
      </c>
      <c r="AA19" s="19">
        <f t="shared" ca="1" si="4"/>
        <v>428.29290539577062</v>
      </c>
      <c r="AB19" s="19">
        <f t="shared" ca="1" si="4"/>
        <v>428.64052862668541</v>
      </c>
      <c r="AC19" s="19">
        <f t="shared" ca="1" si="4"/>
        <v>428.97189034920791</v>
      </c>
      <c r="AD19" s="19">
        <f t="shared" ca="1" si="4"/>
        <v>429.12915256669078</v>
      </c>
      <c r="AE19" s="19">
        <f t="shared" ca="1" si="4"/>
        <v>429.40745381691926</v>
      </c>
      <c r="AF19" s="57">
        <v>430</v>
      </c>
      <c r="AG19" s="90">
        <f t="shared" si="5"/>
        <v>700</v>
      </c>
    </row>
    <row r="20" spans="2:49">
      <c r="J20" s="162"/>
      <c r="K20" s="163"/>
      <c r="L20" s="163"/>
      <c r="M20" s="163"/>
      <c r="N20" s="163"/>
      <c r="O20" s="164"/>
      <c r="Q20" s="90">
        <f t="shared" si="2"/>
        <v>630</v>
      </c>
      <c r="R20" s="57">
        <v>423</v>
      </c>
      <c r="S20" s="19">
        <f t="shared" ca="1" si="6"/>
        <v>423.71993013923986</v>
      </c>
      <c r="T20" s="19">
        <f t="shared" ca="1" si="4"/>
        <v>424.18134513114023</v>
      </c>
      <c r="U20" s="19">
        <f t="shared" ca="1" si="4"/>
        <v>424.57280173030239</v>
      </c>
      <c r="V20" s="19">
        <f t="shared" ca="1" si="4"/>
        <v>425.65983230286264</v>
      </c>
      <c r="W20" s="19">
        <f t="shared" ca="1" si="4"/>
        <v>426.89220282925555</v>
      </c>
      <c r="X20" s="19">
        <f t="shared" ca="1" si="4"/>
        <v>427.42711674860578</v>
      </c>
      <c r="Y20" s="19">
        <f t="shared" ca="1" si="4"/>
        <v>427.84902336775258</v>
      </c>
      <c r="Z20" s="19">
        <f t="shared" ca="1" si="4"/>
        <v>428.18776654825211</v>
      </c>
      <c r="AA20" s="19">
        <f t="shared" ca="1" si="4"/>
        <v>428.31566220215211</v>
      </c>
      <c r="AB20" s="19">
        <f t="shared" ca="1" si="4"/>
        <v>428.5037444048782</v>
      </c>
      <c r="AC20" s="19">
        <f t="shared" ca="1" si="4"/>
        <v>428.81834336113627</v>
      </c>
      <c r="AD20" s="19">
        <f t="shared" ca="1" si="4"/>
        <v>428.98492628425123</v>
      </c>
      <c r="AE20" s="19">
        <f t="shared" ca="1" si="4"/>
        <v>429.4241561884578</v>
      </c>
      <c r="AF20" s="57">
        <v>430</v>
      </c>
      <c r="AG20" s="90">
        <f t="shared" si="5"/>
        <v>630</v>
      </c>
    </row>
    <row r="21" spans="2:49">
      <c r="J21" s="162" t="s">
        <v>22</v>
      </c>
      <c r="K21" s="163"/>
      <c r="L21" s="163"/>
      <c r="M21" s="163" t="s">
        <v>15</v>
      </c>
      <c r="N21" s="163"/>
      <c r="O21" s="164"/>
      <c r="Q21" s="90">
        <f t="shared" si="2"/>
        <v>560</v>
      </c>
      <c r="R21" s="57">
        <v>423</v>
      </c>
      <c r="S21" s="19">
        <f t="shared" ca="1" si="6"/>
        <v>423.74822107669263</v>
      </c>
      <c r="T21" s="19">
        <f t="shared" ca="1" si="4"/>
        <v>424.13592576242308</v>
      </c>
      <c r="U21" s="19">
        <f t="shared" ca="1" si="4"/>
        <v>424.44360336463654</v>
      </c>
      <c r="V21" s="19">
        <f t="shared" ca="1" si="4"/>
        <v>425.57562836886035</v>
      </c>
      <c r="W21" s="19">
        <f t="shared" ca="1" si="4"/>
        <v>426.94235877680404</v>
      </c>
      <c r="X21" s="19">
        <f t="shared" ca="1" si="4"/>
        <v>427.54924687933766</v>
      </c>
      <c r="Y21" s="19">
        <f t="shared" ca="1" si="4"/>
        <v>427.84633087896179</v>
      </c>
      <c r="Z21" s="19">
        <f t="shared" ca="1" si="4"/>
        <v>428.09062645248298</v>
      </c>
      <c r="AA21" s="19">
        <f t="shared" ca="1" si="4"/>
        <v>428.25713852351288</v>
      </c>
      <c r="AB21" s="19">
        <f t="shared" ca="1" si="4"/>
        <v>428.37405582852045</v>
      </c>
      <c r="AC21" s="19">
        <f t="shared" ca="1" si="4"/>
        <v>428.63194244433322</v>
      </c>
      <c r="AD21" s="19">
        <f t="shared" ca="1" si="4"/>
        <v>429.08447206371477</v>
      </c>
      <c r="AE21" s="19">
        <f t="shared" ca="1" si="4"/>
        <v>429.62732948181122</v>
      </c>
      <c r="AF21" s="57">
        <v>430</v>
      </c>
      <c r="AG21" s="90">
        <f t="shared" si="5"/>
        <v>560</v>
      </c>
    </row>
    <row r="22" spans="2:49">
      <c r="J22" s="162" t="s">
        <v>25</v>
      </c>
      <c r="K22" s="163"/>
      <c r="L22" s="163"/>
      <c r="M22" s="163" t="s">
        <v>16</v>
      </c>
      <c r="N22" s="163"/>
      <c r="O22" s="164"/>
      <c r="Q22" s="90">
        <f t="shared" si="2"/>
        <v>490</v>
      </c>
      <c r="R22" s="57">
        <v>423</v>
      </c>
      <c r="S22" s="19">
        <f t="shared" ca="1" si="6"/>
        <v>423.76671014833056</v>
      </c>
      <c r="T22" s="19">
        <f t="shared" ca="1" si="4"/>
        <v>424.05983162514212</v>
      </c>
      <c r="U22" s="19">
        <f t="shared" ca="1" si="4"/>
        <v>424.50104290033863</v>
      </c>
      <c r="V22" s="19">
        <f t="shared" ca="1" si="4"/>
        <v>425.37466674911087</v>
      </c>
      <c r="W22" s="19">
        <f t="shared" ca="1" si="4"/>
        <v>426.54487677108693</v>
      </c>
      <c r="X22" s="19">
        <f t="shared" ca="1" si="4"/>
        <v>427.43201981592466</v>
      </c>
      <c r="Y22" s="19">
        <f t="shared" ca="1" si="4"/>
        <v>427.64088821337481</v>
      </c>
      <c r="Z22" s="19">
        <f t="shared" ca="1" si="4"/>
        <v>427.89875109278154</v>
      </c>
      <c r="AA22" s="19">
        <f t="shared" ca="1" si="4"/>
        <v>428.18925612650008</v>
      </c>
      <c r="AB22" s="19">
        <f t="shared" ca="1" si="4"/>
        <v>428.35366075322463</v>
      </c>
      <c r="AC22" s="19">
        <f t="shared" ca="1" si="4"/>
        <v>428.60829824840243</v>
      </c>
      <c r="AD22" s="19">
        <f t="shared" ca="1" si="4"/>
        <v>429.11701168612757</v>
      </c>
      <c r="AE22" s="19">
        <f t="shared" ca="1" si="4"/>
        <v>429.59931644805079</v>
      </c>
      <c r="AF22" s="57">
        <v>430</v>
      </c>
      <c r="AG22" s="90">
        <f t="shared" si="5"/>
        <v>490</v>
      </c>
    </row>
    <row r="23" spans="2:49" ht="17.25">
      <c r="J23" s="162" t="s">
        <v>26</v>
      </c>
      <c r="K23" s="163"/>
      <c r="L23" s="163"/>
      <c r="M23" s="163"/>
      <c r="N23" s="163"/>
      <c r="O23" s="164"/>
      <c r="Q23" s="90">
        <f t="shared" si="2"/>
        <v>420</v>
      </c>
      <c r="R23" s="57">
        <v>423</v>
      </c>
      <c r="S23" s="19">
        <f t="shared" ca="1" si="6"/>
        <v>423.71457968064965</v>
      </c>
      <c r="T23" s="19">
        <f t="shared" ca="1" si="4"/>
        <v>424.05822376852865</v>
      </c>
      <c r="U23" s="19">
        <f t="shared" ca="1" si="4"/>
        <v>424.48311568251785</v>
      </c>
      <c r="V23" s="19">
        <f t="shared" ca="1" si="4"/>
        <v>425.03273192272542</v>
      </c>
      <c r="W23" s="19">
        <f t="shared" ca="1" si="4"/>
        <v>425.82026537226398</v>
      </c>
      <c r="X23" s="19">
        <f t="shared" ca="1" si="4"/>
        <v>427.23921676240064</v>
      </c>
      <c r="Y23" s="19">
        <f t="shared" ca="1" si="4"/>
        <v>427.46904795663374</v>
      </c>
      <c r="Z23" s="19">
        <f t="shared" ca="1" si="4"/>
        <v>427.76865328202319</v>
      </c>
      <c r="AA23" s="19">
        <f t="shared" ca="1" si="4"/>
        <v>428.00523905519498</v>
      </c>
      <c r="AB23" s="19">
        <f t="shared" ca="1" si="4"/>
        <v>428.29404665384425</v>
      </c>
      <c r="AC23" s="19">
        <f t="shared" ca="1" si="4"/>
        <v>428.66663995000823</v>
      </c>
      <c r="AD23" s="19">
        <f t="shared" ca="1" si="4"/>
        <v>429.14804557717594</v>
      </c>
      <c r="AE23" s="19">
        <f t="shared" ca="1" si="4"/>
        <v>429.62754912943495</v>
      </c>
      <c r="AF23" s="57">
        <v>430</v>
      </c>
      <c r="AG23" s="90">
        <f t="shared" si="5"/>
        <v>420</v>
      </c>
    </row>
    <row r="24" spans="2:49" ht="17.25">
      <c r="J24" s="162" t="s">
        <v>27</v>
      </c>
      <c r="K24" s="163"/>
      <c r="L24" s="163"/>
      <c r="M24" s="163"/>
      <c r="N24" s="163"/>
      <c r="O24" s="164"/>
      <c r="Q24" s="90">
        <f t="shared" si="2"/>
        <v>350</v>
      </c>
      <c r="R24" s="57">
        <v>423</v>
      </c>
      <c r="S24" s="19">
        <f t="shared" ca="1" si="6"/>
        <v>423.60878099750897</v>
      </c>
      <c r="T24" s="19">
        <f t="shared" ca="1" si="4"/>
        <v>423.91121012892819</v>
      </c>
      <c r="U24" s="19">
        <f t="shared" ca="1" si="4"/>
        <v>424.26547075656862</v>
      </c>
      <c r="V24" s="19">
        <f t="shared" ca="1" si="4"/>
        <v>424.56122446849719</v>
      </c>
      <c r="W24" s="19">
        <f t="shared" ca="1" si="4"/>
        <v>424.66438798811265</v>
      </c>
      <c r="X24" s="19">
        <f t="shared" ca="1" si="4"/>
        <v>426.05833072337902</v>
      </c>
      <c r="Y24" s="19">
        <f t="shared" ca="1" si="4"/>
        <v>426.93142768816551</v>
      </c>
      <c r="Z24" s="19">
        <f t="shared" ca="1" si="4"/>
        <v>427.48146911274569</v>
      </c>
      <c r="AA24" s="19">
        <f t="shared" ca="1" si="4"/>
        <v>427.88259851827706</v>
      </c>
      <c r="AB24" s="19">
        <f t="shared" ca="1" si="4"/>
        <v>428.27812859796029</v>
      </c>
      <c r="AC24" s="19">
        <f t="shared" ca="1" si="4"/>
        <v>428.69434705285425</v>
      </c>
      <c r="AD24" s="19">
        <f t="shared" ca="1" si="4"/>
        <v>429.17528993367802</v>
      </c>
      <c r="AE24" s="19">
        <f t="shared" ca="1" si="4"/>
        <v>429.67393244070615</v>
      </c>
      <c r="AF24" s="57">
        <v>430</v>
      </c>
      <c r="AG24" s="90">
        <f t="shared" si="5"/>
        <v>350</v>
      </c>
    </row>
    <row r="25" spans="2:49">
      <c r="J25" s="162"/>
      <c r="K25" s="163"/>
      <c r="L25" s="163"/>
      <c r="M25" s="163"/>
      <c r="N25" s="163"/>
      <c r="O25" s="164"/>
      <c r="Q25" s="90">
        <f t="shared" si="2"/>
        <v>280</v>
      </c>
      <c r="R25" s="57">
        <v>423</v>
      </c>
      <c r="S25" s="19">
        <f t="shared" ca="1" si="6"/>
        <v>423.48014357035231</v>
      </c>
      <c r="T25" s="19">
        <f t="shared" ca="1" si="4"/>
        <v>423.74830179905774</v>
      </c>
      <c r="U25" s="19">
        <f t="shared" ca="1" si="4"/>
        <v>424.01625766016218</v>
      </c>
      <c r="V25" s="19">
        <f t="shared" ca="1" si="4"/>
        <v>424.28279576357681</v>
      </c>
      <c r="W25" s="19">
        <f t="shared" ca="1" si="4"/>
        <v>424.47974133345235</v>
      </c>
      <c r="X25" s="19">
        <f t="shared" ca="1" si="4"/>
        <v>425.31569259327216</v>
      </c>
      <c r="Y25" s="19">
        <f t="shared" ca="1" si="4"/>
        <v>426.4024839157882</v>
      </c>
      <c r="Z25" s="19">
        <f t="shared" ca="1" si="4"/>
        <v>427.18628095465795</v>
      </c>
      <c r="AA25" s="19">
        <f t="shared" ca="1" si="4"/>
        <v>427.68767293615247</v>
      </c>
      <c r="AB25" s="19">
        <f t="shared" ca="1" si="4"/>
        <v>428.18353846283856</v>
      </c>
      <c r="AC25" s="19">
        <f t="shared" ca="1" si="4"/>
        <v>428.67431605789403</v>
      </c>
      <c r="AD25" s="19">
        <f t="shared" ca="1" si="4"/>
        <v>429.19149522109512</v>
      </c>
      <c r="AE25" s="19">
        <f t="shared" ca="1" si="4"/>
        <v>429.72895421377495</v>
      </c>
      <c r="AF25" s="57">
        <v>430</v>
      </c>
      <c r="AG25" s="90">
        <f t="shared" si="5"/>
        <v>280</v>
      </c>
    </row>
    <row r="26" spans="2:49" ht="17.25">
      <c r="J26" s="136" t="s">
        <v>9</v>
      </c>
      <c r="K26" s="163" t="s">
        <v>118</v>
      </c>
      <c r="L26" s="163"/>
      <c r="M26" s="163"/>
      <c r="N26" s="163"/>
      <c r="O26" s="164"/>
      <c r="Q26" s="90">
        <f t="shared" si="2"/>
        <v>210</v>
      </c>
      <c r="R26" s="57">
        <v>423</v>
      </c>
      <c r="S26" s="19">
        <f t="shared" ca="1" si="6"/>
        <v>423.31791854855908</v>
      </c>
      <c r="T26" s="19">
        <f t="shared" ca="1" si="4"/>
        <v>423.59431090410192</v>
      </c>
      <c r="U26" s="19">
        <f t="shared" ca="1" si="4"/>
        <v>423.81477595437838</v>
      </c>
      <c r="V26" s="19">
        <f t="shared" ca="1" si="4"/>
        <v>424.06864635219006</v>
      </c>
      <c r="W26" s="19">
        <f t="shared" ca="1" si="4"/>
        <v>424.37300183967125</v>
      </c>
      <c r="X26" s="19">
        <f t="shared" ca="1" si="4"/>
        <v>425.06974900920528</v>
      </c>
      <c r="Y26" s="19">
        <f t="shared" ca="1" si="4"/>
        <v>425.954667677153</v>
      </c>
      <c r="Z26" s="19">
        <f t="shared" ca="1" si="4"/>
        <v>426.88858189347957</v>
      </c>
      <c r="AA26" s="19">
        <f t="shared" ca="1" si="4"/>
        <v>427.54542814404084</v>
      </c>
      <c r="AB26" s="19">
        <f t="shared" ca="1" si="4"/>
        <v>428.12163023735764</v>
      </c>
      <c r="AC26" s="19">
        <f t="shared" ca="1" si="4"/>
        <v>428.64391654257935</v>
      </c>
      <c r="AD26" s="19">
        <f t="shared" ca="1" si="4"/>
        <v>429.17731013552731</v>
      </c>
      <c r="AE26" s="19">
        <f t="shared" ca="1" si="4"/>
        <v>429.75192735186675</v>
      </c>
      <c r="AF26" s="57">
        <v>430</v>
      </c>
      <c r="AG26" s="90">
        <f t="shared" si="5"/>
        <v>210</v>
      </c>
    </row>
    <row r="27" spans="2:49">
      <c r="J27" s="136">
        <f t="array" ref="J27:N29">TRANSPOSE(J14:L18)</f>
        <v>0</v>
      </c>
      <c r="K27" s="133">
        <v>770</v>
      </c>
      <c r="L27" s="133">
        <v>70</v>
      </c>
      <c r="M27" s="133">
        <v>840</v>
      </c>
      <c r="N27" s="133">
        <v>350</v>
      </c>
      <c r="O27" s="164"/>
      <c r="Q27" s="90">
        <f t="shared" si="2"/>
        <v>140</v>
      </c>
      <c r="R27" s="57">
        <v>423</v>
      </c>
      <c r="S27" s="19">
        <f t="shared" ca="1" si="6"/>
        <v>423.15866702317845</v>
      </c>
      <c r="T27" s="19">
        <f t="shared" ca="1" si="4"/>
        <v>423.33845684949245</v>
      </c>
      <c r="U27" s="19">
        <f t="shared" ca="1" si="4"/>
        <v>423.58165921365668</v>
      </c>
      <c r="V27" s="19">
        <f t="shared" ca="1" si="4"/>
        <v>424.05646506274917</v>
      </c>
      <c r="W27" s="19">
        <f t="shared" ca="1" si="4"/>
        <v>424.52495514568517</v>
      </c>
      <c r="X27" s="19">
        <f t="shared" ca="1" si="4"/>
        <v>425.12763089263825</v>
      </c>
      <c r="Y27" s="19">
        <f t="shared" ca="1" si="4"/>
        <v>425.80519920158224</v>
      </c>
      <c r="Z27" s="19">
        <f t="shared" ca="1" si="4"/>
        <v>426.63004781697549</v>
      </c>
      <c r="AA27" s="19">
        <f t="shared" ca="1" si="4"/>
        <v>427.45897986999904</v>
      </c>
      <c r="AB27" s="19">
        <f t="shared" ca="1" si="4"/>
        <v>428.11709243455505</v>
      </c>
      <c r="AC27" s="19">
        <f t="shared" ca="1" si="4"/>
        <v>428.61987879564856</v>
      </c>
      <c r="AD27" s="19">
        <f t="shared" ca="1" si="4"/>
        <v>429.11520004649918</v>
      </c>
      <c r="AE27" s="19">
        <f t="shared" ca="1" si="4"/>
        <v>429.64247000365594</v>
      </c>
      <c r="AF27" s="57">
        <v>430</v>
      </c>
      <c r="AG27" s="90">
        <f t="shared" si="5"/>
        <v>140</v>
      </c>
    </row>
    <row r="28" spans="2:49">
      <c r="J28" s="136">
        <v>350</v>
      </c>
      <c r="K28" s="133">
        <v>280</v>
      </c>
      <c r="L28" s="133">
        <v>0</v>
      </c>
      <c r="M28" s="133">
        <v>420</v>
      </c>
      <c r="N28" s="133">
        <v>593</v>
      </c>
      <c r="O28" s="164"/>
      <c r="Q28" s="90">
        <f t="shared" si="2"/>
        <v>70</v>
      </c>
      <c r="R28" s="57">
        <v>423</v>
      </c>
      <c r="S28" s="19">
        <f t="shared" ca="1" si="6"/>
        <v>423.13337360484843</v>
      </c>
      <c r="T28" s="19">
        <f t="shared" ca="1" si="4"/>
        <v>423.24145503517354</v>
      </c>
      <c r="U28" s="19">
        <f t="shared" ca="1" si="4"/>
        <v>423.60614549471006</v>
      </c>
      <c r="V28" s="19">
        <f t="shared" ca="1" si="4"/>
        <v>424.14237130781044</v>
      </c>
      <c r="W28" s="19">
        <f t="shared" ca="1" si="4"/>
        <v>424.56083915643586</v>
      </c>
      <c r="X28" s="19">
        <f t="shared" ca="1" si="4"/>
        <v>425.15614226823288</v>
      </c>
      <c r="Y28" s="19">
        <f t="shared" ca="1" si="4"/>
        <v>425.94319081720965</v>
      </c>
      <c r="Z28" s="19">
        <f t="shared" ca="1" si="4"/>
        <v>426.62520541857253</v>
      </c>
      <c r="AA28" s="19">
        <f t="shared" ca="1" si="4"/>
        <v>427.34680696951989</v>
      </c>
      <c r="AB28" s="19">
        <f t="shared" ca="1" si="4"/>
        <v>428.08763299359345</v>
      </c>
      <c r="AC28" s="19">
        <f t="shared" ca="1" si="4"/>
        <v>428.59142882133443</v>
      </c>
      <c r="AD28" s="19">
        <f t="shared" ca="1" si="4"/>
        <v>429.06406751666805</v>
      </c>
      <c r="AE28" s="19">
        <f t="shared" ca="1" si="4"/>
        <v>429.51105252987384</v>
      </c>
      <c r="AF28" s="57">
        <v>430</v>
      </c>
      <c r="AG28" s="90">
        <f t="shared" si="5"/>
        <v>70</v>
      </c>
    </row>
    <row r="29" spans="2:49">
      <c r="B29" s="59" t="s">
        <v>206</v>
      </c>
      <c r="J29" s="136">
        <v>0</v>
      </c>
      <c r="K29" s="133">
        <v>5.8177841422937036</v>
      </c>
      <c r="L29" s="133">
        <v>0.60863064674651923</v>
      </c>
      <c r="M29" s="133">
        <v>6.3590282418235233</v>
      </c>
      <c r="N29" s="133">
        <v>3.2890158029680947</v>
      </c>
      <c r="O29" s="164"/>
      <c r="Q29" s="90">
        <v>0</v>
      </c>
      <c r="R29" s="57">
        <v>423</v>
      </c>
      <c r="S29" s="57">
        <f ca="1">S28</f>
        <v>423.13337360484843</v>
      </c>
      <c r="T29" s="57">
        <f t="shared" ref="T29:AE29" ca="1" si="7">T28</f>
        <v>423.24145503517354</v>
      </c>
      <c r="U29" s="57">
        <f t="shared" ca="1" si="7"/>
        <v>423.60614549471006</v>
      </c>
      <c r="V29" s="57">
        <f t="shared" ca="1" si="7"/>
        <v>424.14237130781044</v>
      </c>
      <c r="W29" s="57">
        <f t="shared" ca="1" si="7"/>
        <v>424.56083915643586</v>
      </c>
      <c r="X29" s="57">
        <f t="shared" ca="1" si="7"/>
        <v>425.15614226823288</v>
      </c>
      <c r="Y29" s="57">
        <f t="shared" ca="1" si="7"/>
        <v>425.94319081720965</v>
      </c>
      <c r="Z29" s="57">
        <f t="shared" ca="1" si="7"/>
        <v>426.62520541857253</v>
      </c>
      <c r="AA29" s="57">
        <f t="shared" ca="1" si="7"/>
        <v>427.34680696951989</v>
      </c>
      <c r="AB29" s="57">
        <f t="shared" ca="1" si="7"/>
        <v>428.08763299359345</v>
      </c>
      <c r="AC29" s="57">
        <f t="shared" ca="1" si="7"/>
        <v>428.59142882133443</v>
      </c>
      <c r="AD29" s="57">
        <f t="shared" ca="1" si="7"/>
        <v>429.06406751666805</v>
      </c>
      <c r="AE29" s="57">
        <f t="shared" ca="1" si="7"/>
        <v>429.51105252987384</v>
      </c>
      <c r="AF29" s="57">
        <v>430</v>
      </c>
      <c r="AG29" s="90">
        <f t="shared" si="5"/>
        <v>0</v>
      </c>
    </row>
    <row r="30" spans="2:49" ht="18">
      <c r="B30" s="224" t="s">
        <v>203</v>
      </c>
      <c r="C30" s="226">
        <f>R10</f>
        <v>4.1165051453649362</v>
      </c>
      <c r="D30" s="58" t="s">
        <v>63</v>
      </c>
      <c r="E30" s="58"/>
      <c r="F30" s="224" t="s">
        <v>202</v>
      </c>
      <c r="G30" s="223">
        <f>C30*C31/C32</f>
        <v>9.8012027270593716E-2</v>
      </c>
      <c r="H30" s="58" t="s">
        <v>63</v>
      </c>
      <c r="J30" s="162"/>
      <c r="K30" s="163"/>
      <c r="L30" s="163"/>
      <c r="M30" s="163"/>
      <c r="N30" s="163"/>
      <c r="O30" s="164"/>
      <c r="Q30" s="20" t="s">
        <v>146</v>
      </c>
      <c r="R30" s="20"/>
      <c r="S30" s="20"/>
      <c r="T30" s="20"/>
      <c r="U30" s="20"/>
      <c r="V30" s="20"/>
      <c r="W30" s="20"/>
      <c r="X30" s="20"/>
      <c r="Y30" s="20"/>
      <c r="Z30" s="20"/>
      <c r="AA30" s="20"/>
      <c r="AB30" s="20"/>
      <c r="AC30" s="20"/>
      <c r="AD30" s="20"/>
      <c r="AE30" s="20"/>
      <c r="AF30" s="20"/>
    </row>
    <row r="31" spans="2:49" ht="17.25">
      <c r="B31" s="224" t="s">
        <v>97</v>
      </c>
      <c r="C31" s="225">
        <f>(AF22-R22)/AF14</f>
        <v>7.1428571428571426E-3</v>
      </c>
      <c r="D31" s="58"/>
      <c r="E31" s="58"/>
      <c r="F31" s="227" t="s">
        <v>205</v>
      </c>
      <c r="G31" s="227">
        <v>90</v>
      </c>
      <c r="H31" s="224"/>
      <c r="J31" s="162"/>
      <c r="K31" s="163"/>
      <c r="L31" s="163"/>
      <c r="M31" s="163"/>
      <c r="N31" s="163"/>
      <c r="O31" s="164"/>
      <c r="Q31" s="89"/>
      <c r="R31" s="89">
        <f>R14</f>
        <v>0</v>
      </c>
      <c r="S31" s="89">
        <f t="shared" ref="S31:AF31" si="8">S14</f>
        <v>70</v>
      </c>
      <c r="T31" s="89">
        <f t="shared" si="8"/>
        <v>140</v>
      </c>
      <c r="U31" s="89">
        <f t="shared" si="8"/>
        <v>210</v>
      </c>
      <c r="V31" s="89">
        <f t="shared" si="8"/>
        <v>280</v>
      </c>
      <c r="W31" s="89">
        <f t="shared" si="8"/>
        <v>350</v>
      </c>
      <c r="X31" s="89">
        <f t="shared" si="8"/>
        <v>420</v>
      </c>
      <c r="Y31" s="89">
        <f t="shared" si="8"/>
        <v>490</v>
      </c>
      <c r="Z31" s="89">
        <f t="shared" si="8"/>
        <v>560</v>
      </c>
      <c r="AA31" s="89">
        <f t="shared" si="8"/>
        <v>630</v>
      </c>
      <c r="AB31" s="89">
        <f t="shared" si="8"/>
        <v>700</v>
      </c>
      <c r="AC31" s="89">
        <f t="shared" si="8"/>
        <v>770</v>
      </c>
      <c r="AD31" s="89">
        <f t="shared" si="8"/>
        <v>840</v>
      </c>
      <c r="AE31" s="89">
        <f t="shared" si="8"/>
        <v>910</v>
      </c>
      <c r="AF31" s="89">
        <f t="shared" si="8"/>
        <v>980</v>
      </c>
      <c r="AG31" s="89"/>
      <c r="AI31" t="s">
        <v>161</v>
      </c>
    </row>
    <row r="32" spans="2:49" ht="18.75">
      <c r="B32" s="224" t="s">
        <v>204</v>
      </c>
      <c r="C32" s="58">
        <f>R6</f>
        <v>0.3</v>
      </c>
      <c r="D32" s="58"/>
      <c r="J32" s="170" t="s">
        <v>10</v>
      </c>
      <c r="K32" s="163" t="s">
        <v>24</v>
      </c>
      <c r="L32" s="163"/>
      <c r="M32" s="172" t="s">
        <v>11</v>
      </c>
      <c r="N32" s="163" t="s">
        <v>24</v>
      </c>
      <c r="O32" s="164"/>
      <c r="Q32" s="91">
        <f>Q15</f>
        <v>980</v>
      </c>
      <c r="R32" s="57">
        <v>2.518853553</v>
      </c>
      <c r="S32" s="57">
        <v>2.6680351949999999</v>
      </c>
      <c r="T32" s="57">
        <v>7.026212643</v>
      </c>
      <c r="U32" s="57">
        <v>1.6219067309999999</v>
      </c>
      <c r="V32" s="57">
        <v>0.88897168800000004</v>
      </c>
      <c r="W32" s="57">
        <v>4.3907631260000004</v>
      </c>
      <c r="X32" s="57">
        <v>2.518853553</v>
      </c>
      <c r="Y32" s="57">
        <v>2.6680351949999999</v>
      </c>
      <c r="Z32" s="57">
        <v>7.026212643</v>
      </c>
      <c r="AA32" s="57">
        <v>1.6219067309999999</v>
      </c>
      <c r="AB32" s="57">
        <v>0.88897168800000004</v>
      </c>
      <c r="AC32" s="57">
        <v>4.3907631260000004</v>
      </c>
      <c r="AD32" s="57">
        <v>0.88897168800000004</v>
      </c>
      <c r="AE32" s="57">
        <v>4.3907631260000004</v>
      </c>
      <c r="AF32" s="57">
        <v>1.6219067309999999</v>
      </c>
      <c r="AG32" s="91">
        <f>Q32</f>
        <v>980</v>
      </c>
      <c r="AI32" s="57">
        <v>2.518853553</v>
      </c>
      <c r="AJ32" s="57">
        <v>2.6680351949999999</v>
      </c>
      <c r="AK32" s="57">
        <v>7.026212643</v>
      </c>
      <c r="AL32" s="57">
        <v>1.6219067309999999</v>
      </c>
      <c r="AM32" s="57">
        <v>0.88897168800000004</v>
      </c>
      <c r="AN32" s="57">
        <v>4.3907631260000004</v>
      </c>
      <c r="AO32" s="57">
        <v>2.518853553</v>
      </c>
      <c r="AP32" s="57">
        <v>2.6680351949999999</v>
      </c>
      <c r="AQ32" s="57">
        <v>7.026212643</v>
      </c>
      <c r="AR32" s="57">
        <v>1.6219067309999999</v>
      </c>
      <c r="AS32" s="57">
        <v>0.88897168800000004</v>
      </c>
      <c r="AT32" s="57">
        <v>4.3907631260000004</v>
      </c>
      <c r="AU32" s="57">
        <v>0.88897168800000004</v>
      </c>
      <c r="AV32" s="57">
        <v>4.3907631260000004</v>
      </c>
      <c r="AW32" s="57">
        <v>1.6219067309999999</v>
      </c>
    </row>
    <row r="33" spans="2:49">
      <c r="J33" s="170">
        <f t="array" ref="J33:L35">MMULT(J27:N29,J14:L18)</f>
        <v>1425900</v>
      </c>
      <c r="K33" s="171">
        <v>775950</v>
      </c>
      <c r="L33" s="171">
        <v>11015.037189009003</v>
      </c>
      <c r="M33" s="172">
        <f t="array" ref="M33:O35">MINVERSE(J33:L35)</f>
        <v>3.1741327510414482E-4</v>
      </c>
      <c r="N33" s="172">
        <v>3.4469829503527903E-5</v>
      </c>
      <c r="O33" s="173">
        <v>-4.3426676185130367E-2</v>
      </c>
      <c r="Q33" s="91">
        <f t="shared" ref="Q33:Q46" si="9">Q16</f>
        <v>910</v>
      </c>
      <c r="R33" s="57">
        <v>1.035412193</v>
      </c>
      <c r="S33" s="19">
        <v>2.6634015049999999</v>
      </c>
      <c r="T33" s="19">
        <v>1.978351736</v>
      </c>
      <c r="U33" s="19">
        <v>1.690209235</v>
      </c>
      <c r="V33" s="19">
        <v>0.79042557700000005</v>
      </c>
      <c r="W33" s="19">
        <v>2.7564774519999999</v>
      </c>
      <c r="X33" s="19">
        <v>1.035412193</v>
      </c>
      <c r="Y33" s="19">
        <v>2.6634015049999999</v>
      </c>
      <c r="Z33" s="19">
        <v>1.978351736</v>
      </c>
      <c r="AA33" s="19">
        <v>1.690209235</v>
      </c>
      <c r="AB33" s="19">
        <v>0.79042557700000005</v>
      </c>
      <c r="AC33" s="19">
        <v>2.7564774519999999</v>
      </c>
      <c r="AD33" s="19">
        <v>0.79042557700000005</v>
      </c>
      <c r="AE33" s="19">
        <v>2.7564774519999999</v>
      </c>
      <c r="AF33" s="57">
        <v>100</v>
      </c>
      <c r="AG33" s="91">
        <f t="shared" ref="AG33:AG46" si="10">Q33</f>
        <v>910</v>
      </c>
      <c r="AI33" s="57">
        <v>1.035412193</v>
      </c>
      <c r="AJ33" s="19">
        <v>2.6634015049999999</v>
      </c>
      <c r="AK33" s="19">
        <v>1.978351736</v>
      </c>
      <c r="AL33" s="19">
        <v>1.690209235</v>
      </c>
      <c r="AM33" s="19">
        <v>0.79042557700000005</v>
      </c>
      <c r="AN33" s="19">
        <v>2.7564774519999999</v>
      </c>
      <c r="AO33" s="19">
        <v>1.035412193</v>
      </c>
      <c r="AP33" s="19">
        <v>2.6634015049999999</v>
      </c>
      <c r="AQ33" s="19">
        <v>1.978351736</v>
      </c>
      <c r="AR33" s="19">
        <v>1.690209235</v>
      </c>
      <c r="AS33" s="19">
        <v>0.79042557700000005</v>
      </c>
      <c r="AT33" s="19">
        <v>2.7564774519999999</v>
      </c>
      <c r="AU33" s="19">
        <v>0.79042557700000005</v>
      </c>
      <c r="AV33" s="19">
        <v>2.7564774519999999</v>
      </c>
      <c r="AW33" s="57">
        <v>1.690209235</v>
      </c>
    </row>
    <row r="34" spans="2:49">
      <c r="J34" s="170">
        <v>775950</v>
      </c>
      <c r="K34" s="171">
        <v>728949</v>
      </c>
      <c r="L34" s="171">
        <v>6250.1577925681977</v>
      </c>
      <c r="M34" s="172">
        <v>3.446982950352791E-5</v>
      </c>
      <c r="N34" s="172">
        <v>7.4210504159777939E-6</v>
      </c>
      <c r="O34" s="173">
        <v>-4.9849031843621433E-3</v>
      </c>
      <c r="Q34" s="91">
        <f t="shared" si="9"/>
        <v>840</v>
      </c>
      <c r="R34" s="57">
        <v>2.0483925300000001</v>
      </c>
      <c r="S34" s="19">
        <v>4.7292099050000003</v>
      </c>
      <c r="T34" s="19">
        <v>5.3072981229999998</v>
      </c>
      <c r="U34" s="19">
        <v>1.482262709</v>
      </c>
      <c r="V34" s="19">
        <v>3.380672932</v>
      </c>
      <c r="W34" s="19">
        <v>3.6807021120000001</v>
      </c>
      <c r="X34" s="19">
        <v>2.0483925300000001</v>
      </c>
      <c r="Y34" s="19">
        <v>4.7292099050000003</v>
      </c>
      <c r="Z34" s="19">
        <v>5.3072981229999998</v>
      </c>
      <c r="AA34" s="19">
        <v>1.482262709</v>
      </c>
      <c r="AB34" s="19">
        <v>3.380672932</v>
      </c>
      <c r="AC34" s="19">
        <v>3.6807021120000001</v>
      </c>
      <c r="AD34" s="19">
        <v>5.3072981229999998</v>
      </c>
      <c r="AE34" s="57">
        <v>100</v>
      </c>
      <c r="AF34" s="57">
        <v>100</v>
      </c>
      <c r="AG34" s="91">
        <f t="shared" si="10"/>
        <v>840</v>
      </c>
      <c r="AI34" s="57">
        <v>2.0483925300000001</v>
      </c>
      <c r="AJ34" s="19">
        <v>4.7292099050000003</v>
      </c>
      <c r="AK34" s="19">
        <v>5.3072981229999998</v>
      </c>
      <c r="AL34" s="19">
        <v>1.482262709</v>
      </c>
      <c r="AM34" s="19">
        <v>3.380672932</v>
      </c>
      <c r="AN34" s="19">
        <v>3.6807021120000001</v>
      </c>
      <c r="AO34" s="19">
        <v>2.0483925300000001</v>
      </c>
      <c r="AP34" s="19">
        <v>4.7292099050000003</v>
      </c>
      <c r="AQ34" s="19">
        <v>5.3072981229999998</v>
      </c>
      <c r="AR34" s="19">
        <v>1.482262709</v>
      </c>
      <c r="AS34" s="19">
        <v>3.380672932</v>
      </c>
      <c r="AT34" s="19">
        <v>3.6807021120000001</v>
      </c>
      <c r="AU34" s="19">
        <v>3.380672932</v>
      </c>
      <c r="AV34" s="19">
        <v>3.6807021120000001</v>
      </c>
      <c r="AW34" s="57">
        <v>1.482262709</v>
      </c>
    </row>
    <row r="35" spans="2:49">
      <c r="B35" s="59" t="s">
        <v>127</v>
      </c>
      <c r="J35" s="170">
        <v>11015.037189009003</v>
      </c>
      <c r="K35" s="171">
        <v>6250.1577925681977</v>
      </c>
      <c r="L35" s="171">
        <v>85.471908722966205</v>
      </c>
      <c r="M35" s="172">
        <v>-4.342667618513036E-2</v>
      </c>
      <c r="N35" s="172">
        <v>-4.9849031843621433E-3</v>
      </c>
      <c r="O35" s="173">
        <v>5.9727563393004006</v>
      </c>
      <c r="Q35" s="91">
        <f t="shared" si="9"/>
        <v>770</v>
      </c>
      <c r="R35" s="57">
        <v>2.2250086370000002</v>
      </c>
      <c r="S35" s="19">
        <v>1.661457199</v>
      </c>
      <c r="T35" s="19">
        <v>6.5935649529999996</v>
      </c>
      <c r="U35" s="19">
        <v>1.542499037</v>
      </c>
      <c r="V35" s="19">
        <v>3.8651376009999998</v>
      </c>
      <c r="W35" s="19">
        <v>2.6583046499999998</v>
      </c>
      <c r="X35" s="19">
        <v>2.2250086370000002</v>
      </c>
      <c r="Y35" s="19">
        <v>1.661457199</v>
      </c>
      <c r="Z35" s="19">
        <v>6.5935649529999996</v>
      </c>
      <c r="AA35" s="19">
        <v>1.542499037</v>
      </c>
      <c r="AB35" s="19">
        <v>3.8651376009999998</v>
      </c>
      <c r="AC35" s="19">
        <v>2.6583046499999998</v>
      </c>
      <c r="AD35" s="19">
        <v>5.3072981229999998</v>
      </c>
      <c r="AE35" s="57">
        <v>100</v>
      </c>
      <c r="AF35" s="19">
        <v>5.3072981229999998</v>
      </c>
      <c r="AG35" s="91">
        <f t="shared" si="10"/>
        <v>770</v>
      </c>
      <c r="AI35" s="57">
        <v>2.2250086370000002</v>
      </c>
      <c r="AJ35" s="19">
        <v>1.661457199</v>
      </c>
      <c r="AK35" s="19">
        <v>6.5935649529999996</v>
      </c>
      <c r="AL35" s="19">
        <v>1.542499037</v>
      </c>
      <c r="AM35" s="19">
        <v>3.8651376009999998</v>
      </c>
      <c r="AN35" s="19">
        <v>2.6583046499999998</v>
      </c>
      <c r="AO35" s="19">
        <v>2.2250086370000002</v>
      </c>
      <c r="AP35" s="19">
        <v>1.661457199</v>
      </c>
      <c r="AQ35" s="19">
        <v>6.5935649529999996</v>
      </c>
      <c r="AR35" s="19">
        <v>1.542499037</v>
      </c>
      <c r="AS35" s="19">
        <v>3.8651376009999998</v>
      </c>
      <c r="AT35" s="19">
        <v>2.6583046499999998</v>
      </c>
      <c r="AU35" s="19">
        <v>3.8651376009999998</v>
      </c>
      <c r="AV35" s="19">
        <v>2.6583046499999998</v>
      </c>
      <c r="AW35" s="57">
        <v>1.542499037</v>
      </c>
    </row>
    <row r="36" spans="2:49">
      <c r="B36" s="119" t="s">
        <v>122</v>
      </c>
      <c r="C36" s="120">
        <f>R10</f>
        <v>4.1165051453649362</v>
      </c>
      <c r="D36" s="46" t="s">
        <v>63</v>
      </c>
      <c r="J36" s="162"/>
      <c r="K36" s="163"/>
      <c r="L36" s="163"/>
      <c r="M36" s="163"/>
      <c r="N36" s="163"/>
      <c r="O36" s="164"/>
      <c r="Q36" s="91">
        <f t="shared" si="9"/>
        <v>700</v>
      </c>
      <c r="R36" s="57">
        <v>1.801277625</v>
      </c>
      <c r="S36" s="19">
        <v>1.327387638</v>
      </c>
      <c r="T36" s="19">
        <v>3.662726733</v>
      </c>
      <c r="U36" s="19">
        <v>3.7256474530000001</v>
      </c>
      <c r="V36" s="19">
        <v>1.1824470789999999</v>
      </c>
      <c r="W36" s="19">
        <v>3.2766426260000001</v>
      </c>
      <c r="X36" s="19">
        <v>1.801277625</v>
      </c>
      <c r="Y36" s="19">
        <v>1.327387638</v>
      </c>
      <c r="Z36" s="19">
        <v>3.662726733</v>
      </c>
      <c r="AA36" s="19">
        <v>3.7256474530000001</v>
      </c>
      <c r="AB36" s="19">
        <v>1.1824470789999999</v>
      </c>
      <c r="AC36" s="57">
        <v>100</v>
      </c>
      <c r="AD36" s="57">
        <v>100</v>
      </c>
      <c r="AE36" s="57">
        <v>100</v>
      </c>
      <c r="AF36" s="57">
        <v>7.026212643</v>
      </c>
      <c r="AG36" s="91">
        <f t="shared" si="10"/>
        <v>700</v>
      </c>
      <c r="AI36" s="57">
        <v>1.801277625</v>
      </c>
      <c r="AJ36" s="19">
        <v>1.327387638</v>
      </c>
      <c r="AK36" s="19">
        <v>3.662726733</v>
      </c>
      <c r="AL36" s="19">
        <v>3.7256474530000001</v>
      </c>
      <c r="AM36" s="19">
        <v>1.1824470789999999</v>
      </c>
      <c r="AN36" s="19">
        <v>3.2766426260000001</v>
      </c>
      <c r="AO36" s="19">
        <v>1.801277625</v>
      </c>
      <c r="AP36" s="19">
        <v>1.327387638</v>
      </c>
      <c r="AQ36" s="19">
        <v>3.662726733</v>
      </c>
      <c r="AR36" s="19">
        <v>3.7256474530000001</v>
      </c>
      <c r="AS36" s="19">
        <v>1.1824470789999999</v>
      </c>
      <c r="AT36" s="19">
        <v>3.2766426260000001</v>
      </c>
      <c r="AU36" s="19">
        <v>1.1824470789999999</v>
      </c>
      <c r="AV36" s="19">
        <v>3.2766426260000001</v>
      </c>
      <c r="AW36" s="57">
        <v>3.7256474530000001</v>
      </c>
    </row>
    <row r="37" spans="2:49" ht="18">
      <c r="B37" s="119" t="s">
        <v>34</v>
      </c>
      <c r="C37" s="120">
        <f>R6</f>
        <v>0.3</v>
      </c>
      <c r="D37" s="46"/>
      <c r="J37" s="162"/>
      <c r="K37" s="163"/>
      <c r="L37" s="163"/>
      <c r="M37" s="163"/>
      <c r="N37" s="163"/>
      <c r="O37" s="164"/>
      <c r="Q37" s="91">
        <f t="shared" si="9"/>
        <v>630</v>
      </c>
      <c r="R37" s="57">
        <v>1.1773955460000001</v>
      </c>
      <c r="S37" s="19">
        <v>3.548565253</v>
      </c>
      <c r="T37" s="19">
        <v>2.1282192719999999</v>
      </c>
      <c r="U37" s="19">
        <v>4.5139787560000002</v>
      </c>
      <c r="V37" s="19">
        <v>0.56334192699999996</v>
      </c>
      <c r="W37" s="19">
        <v>2.5308582309999998</v>
      </c>
      <c r="X37" s="57">
        <v>7.026212643</v>
      </c>
      <c r="Y37" s="19">
        <v>3.548565253</v>
      </c>
      <c r="Z37" s="57">
        <v>100</v>
      </c>
      <c r="AA37" s="57">
        <v>100</v>
      </c>
      <c r="AB37" s="57">
        <v>100</v>
      </c>
      <c r="AC37" s="57">
        <v>100</v>
      </c>
      <c r="AD37" s="57">
        <v>100</v>
      </c>
      <c r="AE37" s="19">
        <v>2.5308582309999998</v>
      </c>
      <c r="AF37" s="57">
        <v>4.5139787560000002</v>
      </c>
      <c r="AG37" s="91">
        <f t="shared" si="10"/>
        <v>630</v>
      </c>
      <c r="AI37" s="57">
        <v>1.1773955460000001</v>
      </c>
      <c r="AJ37" s="19">
        <v>3.548565253</v>
      </c>
      <c r="AK37" s="19">
        <v>2.1282192719999999</v>
      </c>
      <c r="AL37" s="19">
        <v>4.5139787560000002</v>
      </c>
      <c r="AM37" s="19">
        <v>0.56334192699999996</v>
      </c>
      <c r="AN37" s="19">
        <v>2.5308582309999998</v>
      </c>
      <c r="AO37" s="19">
        <v>1.1773955460000001</v>
      </c>
      <c r="AP37" s="19">
        <v>3.548565253</v>
      </c>
      <c r="AQ37" s="19">
        <v>2.1282192719999999</v>
      </c>
      <c r="AR37" s="19">
        <v>4.5139787560000002</v>
      </c>
      <c r="AS37" s="19">
        <v>0.56334192699999996</v>
      </c>
      <c r="AT37" s="19">
        <v>2.5308582309999998</v>
      </c>
      <c r="AU37" s="19">
        <v>0.56334192699999996</v>
      </c>
      <c r="AV37" s="19">
        <v>2.5308582309999998</v>
      </c>
      <c r="AW37" s="57">
        <v>4.5139787560000002</v>
      </c>
    </row>
    <row r="38" spans="2:49" ht="17.25">
      <c r="B38" s="126" t="s">
        <v>157</v>
      </c>
      <c r="C38" s="150"/>
      <c r="D38" s="61"/>
      <c r="J38" s="174" t="s">
        <v>28</v>
      </c>
      <c r="K38" s="163" t="s">
        <v>121</v>
      </c>
      <c r="L38" s="163"/>
      <c r="M38" s="163"/>
      <c r="N38" s="163"/>
      <c r="O38" s="164"/>
      <c r="Q38" s="91">
        <f t="shared" si="9"/>
        <v>560</v>
      </c>
      <c r="R38" s="57">
        <v>0.97085916699999997</v>
      </c>
      <c r="S38" s="19">
        <v>1.295148604</v>
      </c>
      <c r="T38" s="57">
        <v>7.026212643</v>
      </c>
      <c r="U38" s="19">
        <v>2.8072350240000001</v>
      </c>
      <c r="V38" s="19">
        <v>0.33927491900000001</v>
      </c>
      <c r="W38" s="19">
        <v>1.5031873090000001</v>
      </c>
      <c r="X38" s="57">
        <v>7.026212643</v>
      </c>
      <c r="Y38" s="57">
        <v>100</v>
      </c>
      <c r="Z38" s="57">
        <v>100</v>
      </c>
      <c r="AA38" s="57">
        <v>100</v>
      </c>
      <c r="AB38" s="57">
        <v>100</v>
      </c>
      <c r="AC38" s="19">
        <v>1.5031873090000001</v>
      </c>
      <c r="AD38" s="19">
        <v>0.33927491900000001</v>
      </c>
      <c r="AE38" s="19">
        <v>1.5031873090000001</v>
      </c>
      <c r="AF38" s="57">
        <v>2.8072350240000001</v>
      </c>
      <c r="AG38" s="91">
        <f t="shared" si="10"/>
        <v>560</v>
      </c>
      <c r="AI38" s="57">
        <v>0.97085916699999997</v>
      </c>
      <c r="AJ38" s="19">
        <v>1.295148604</v>
      </c>
      <c r="AK38" s="19">
        <v>0.87949062700000002</v>
      </c>
      <c r="AL38" s="19">
        <v>2.8072350240000001</v>
      </c>
      <c r="AM38" s="19">
        <v>0.33927491900000001</v>
      </c>
      <c r="AN38" s="19">
        <v>1.5031873090000001</v>
      </c>
      <c r="AO38" s="19">
        <v>0.97085916699999997</v>
      </c>
      <c r="AP38" s="19">
        <v>1.295148604</v>
      </c>
      <c r="AQ38" s="19">
        <v>0.87949062700000002</v>
      </c>
      <c r="AR38" s="19">
        <v>2.8072350240000001</v>
      </c>
      <c r="AS38" s="19">
        <v>0.33927491900000001</v>
      </c>
      <c r="AT38" s="19">
        <v>1.5031873090000001</v>
      </c>
      <c r="AU38" s="19">
        <v>0.33927491900000001</v>
      </c>
      <c r="AV38" s="19">
        <v>1.5031873090000001</v>
      </c>
      <c r="AW38" s="57">
        <v>2.8072350240000001</v>
      </c>
    </row>
    <row r="39" spans="2:49">
      <c r="B39" s="126" t="s">
        <v>97</v>
      </c>
      <c r="C39" s="188">
        <f>J50</f>
        <v>1.0554424713580103E-2</v>
      </c>
      <c r="D39" s="61"/>
      <c r="J39" s="174">
        <f t="array" ref="J39:J41">MMULT(M33:O35,MMULT(J27:N29,N14:N18))</f>
        <v>2.9225597076867338E-3</v>
      </c>
      <c r="K39" s="163" t="s">
        <v>6</v>
      </c>
      <c r="L39" s="163"/>
      <c r="M39" s="163"/>
      <c r="N39" s="163"/>
      <c r="O39" s="164"/>
      <c r="Q39" s="91">
        <f t="shared" si="9"/>
        <v>490</v>
      </c>
      <c r="R39" s="57">
        <v>1.0193194619999999</v>
      </c>
      <c r="S39" s="19">
        <v>3.9725286679999998</v>
      </c>
      <c r="T39" s="57">
        <v>7.026212643</v>
      </c>
      <c r="U39" s="19">
        <v>1.2942402550000001</v>
      </c>
      <c r="V39" s="19">
        <v>1.234149038</v>
      </c>
      <c r="W39" s="19">
        <v>1.8031864870000001</v>
      </c>
      <c r="X39" s="57">
        <v>100</v>
      </c>
      <c r="Y39" s="57">
        <v>100</v>
      </c>
      <c r="Z39" s="19">
        <v>5.3072981229999998</v>
      </c>
      <c r="AA39" s="57">
        <v>7.026212643</v>
      </c>
      <c r="AB39" s="57">
        <v>100</v>
      </c>
      <c r="AC39" s="19">
        <v>1.8031864870000001</v>
      </c>
      <c r="AD39" s="19">
        <v>1.234149038</v>
      </c>
      <c r="AE39" s="19">
        <v>1.8031864870000001</v>
      </c>
      <c r="AF39" s="57">
        <v>1.2942402550000001</v>
      </c>
      <c r="AG39" s="91">
        <f t="shared" si="10"/>
        <v>490</v>
      </c>
      <c r="AI39" s="57">
        <v>1.0193194619999999</v>
      </c>
      <c r="AJ39" s="19">
        <v>3.9725286679999998</v>
      </c>
      <c r="AK39" s="19">
        <v>2.5225961790000002</v>
      </c>
      <c r="AL39" s="19">
        <v>1.2942402550000001</v>
      </c>
      <c r="AM39" s="19">
        <v>1.234149038</v>
      </c>
      <c r="AN39" s="19">
        <v>1.8031864870000001</v>
      </c>
      <c r="AO39" s="19">
        <v>1.0193194619999999</v>
      </c>
      <c r="AP39" s="19">
        <v>3.9725286679999998</v>
      </c>
      <c r="AQ39" s="19">
        <v>2.5225961790000002</v>
      </c>
      <c r="AR39" s="19">
        <v>1.2942402550000001</v>
      </c>
      <c r="AS39" s="19">
        <v>1.234149038</v>
      </c>
      <c r="AT39" s="19">
        <v>1.8031864870000001</v>
      </c>
      <c r="AU39" s="19">
        <v>1.234149038</v>
      </c>
      <c r="AV39" s="19">
        <v>1.8031864870000001</v>
      </c>
      <c r="AW39" s="57">
        <v>1.2942402550000001</v>
      </c>
    </row>
    <row r="40" spans="2:49" ht="15.75" thickBot="1">
      <c r="B40" s="126" t="s">
        <v>128</v>
      </c>
      <c r="C40" s="127">
        <f>C36*C39</f>
        <v>4.3447343639819336E-2</v>
      </c>
      <c r="D40" s="61" t="s">
        <v>63</v>
      </c>
      <c r="J40" s="174">
        <v>2.0369186979466436E-3</v>
      </c>
      <c r="K40" s="163" t="s">
        <v>7</v>
      </c>
      <c r="L40" s="163"/>
      <c r="M40" s="163"/>
      <c r="N40" s="163"/>
      <c r="O40" s="164"/>
      <c r="Q40" s="92">
        <f t="shared" si="9"/>
        <v>420</v>
      </c>
      <c r="R40" s="57">
        <v>1.5332652389999999</v>
      </c>
      <c r="S40" s="19">
        <v>3.9957605819999999</v>
      </c>
      <c r="T40" s="57">
        <v>7.026212643</v>
      </c>
      <c r="U40" s="19">
        <v>5.5253865390000003</v>
      </c>
      <c r="V40" s="57">
        <v>7.026212643</v>
      </c>
      <c r="W40" s="57">
        <v>7.026212643</v>
      </c>
      <c r="X40" s="57">
        <v>100</v>
      </c>
      <c r="Y40" s="57">
        <v>7.026212643</v>
      </c>
      <c r="Z40" s="57">
        <v>20</v>
      </c>
      <c r="AA40" s="57">
        <v>7.026212643</v>
      </c>
      <c r="AB40" s="57">
        <v>7.026212643</v>
      </c>
      <c r="AC40" s="19">
        <v>2.2968315929999998</v>
      </c>
      <c r="AD40" s="19">
        <v>3.362438075</v>
      </c>
      <c r="AE40" s="19">
        <v>2.2968315929999998</v>
      </c>
      <c r="AF40" s="57">
        <v>5.5253865390000003</v>
      </c>
      <c r="AG40" s="92">
        <f t="shared" si="10"/>
        <v>420</v>
      </c>
      <c r="AI40" s="57">
        <v>1.5332652389999999</v>
      </c>
      <c r="AJ40" s="19">
        <v>3.9957605819999999</v>
      </c>
      <c r="AK40" s="19">
        <v>1.722921197</v>
      </c>
      <c r="AL40" s="19">
        <v>5.5253865390000003</v>
      </c>
      <c r="AM40" s="19">
        <v>3.362438075</v>
      </c>
      <c r="AN40" s="19">
        <v>2.2968315929999998</v>
      </c>
      <c r="AO40" s="19">
        <v>1.5332652389999999</v>
      </c>
      <c r="AP40" s="19">
        <v>3.9957605819999999</v>
      </c>
      <c r="AQ40" s="19">
        <v>1.722921197</v>
      </c>
      <c r="AR40" s="19">
        <v>5.5253865390000003</v>
      </c>
      <c r="AS40" s="19">
        <v>3.362438075</v>
      </c>
      <c r="AT40" s="19">
        <v>2.2968315929999998</v>
      </c>
      <c r="AU40" s="19">
        <v>3.362438075</v>
      </c>
      <c r="AV40" s="19">
        <v>2.2968315929999998</v>
      </c>
      <c r="AW40" s="57">
        <v>5.5253865390000003</v>
      </c>
    </row>
    <row r="41" spans="2:49" ht="18.75" thickBot="1">
      <c r="B41" s="128" t="s">
        <v>129</v>
      </c>
      <c r="C41" s="129">
        <f>C40/C37</f>
        <v>0.1448244787993978</v>
      </c>
      <c r="D41" s="61" t="s">
        <v>63</v>
      </c>
      <c r="J41" s="174">
        <v>-0.3375226871291801</v>
      </c>
      <c r="K41" s="163" t="s">
        <v>12</v>
      </c>
      <c r="L41" s="163"/>
      <c r="M41" s="163"/>
      <c r="N41" s="163"/>
      <c r="O41" s="164"/>
      <c r="Q41" s="91">
        <f t="shared" si="9"/>
        <v>350</v>
      </c>
      <c r="R41" s="57">
        <v>1.5771598179999999</v>
      </c>
      <c r="S41" s="19">
        <v>3.1801863799999999</v>
      </c>
      <c r="T41" s="19">
        <v>5.3072981229999998</v>
      </c>
      <c r="U41" s="19">
        <v>2.8009229929999999</v>
      </c>
      <c r="V41" s="19">
        <v>5.3072981229999998</v>
      </c>
      <c r="W41" s="57">
        <v>100</v>
      </c>
      <c r="X41" s="19">
        <v>1.5771598179999999</v>
      </c>
      <c r="Y41" s="19">
        <v>3.1801863799999999</v>
      </c>
      <c r="Z41" s="19">
        <v>0.78870222599999995</v>
      </c>
      <c r="AA41" s="57">
        <v>7.026212643</v>
      </c>
      <c r="AB41" s="19">
        <v>1.688473436</v>
      </c>
      <c r="AC41" s="19">
        <v>6.4659406150000001</v>
      </c>
      <c r="AD41" s="19">
        <v>1.688473436</v>
      </c>
      <c r="AE41" s="19">
        <v>6.4659406150000001</v>
      </c>
      <c r="AF41" s="57">
        <v>2.8009229929999999</v>
      </c>
      <c r="AG41" s="91">
        <f t="shared" si="10"/>
        <v>350</v>
      </c>
      <c r="AI41" s="57">
        <v>1.5771598179999999</v>
      </c>
      <c r="AJ41" s="19">
        <v>3.1801863799999999</v>
      </c>
      <c r="AK41" s="19">
        <v>0.78870222599999995</v>
      </c>
      <c r="AL41" s="19">
        <v>2.8009229929999999</v>
      </c>
      <c r="AM41" s="19">
        <v>1.688473436</v>
      </c>
      <c r="AN41" s="19">
        <v>6.4659406150000001</v>
      </c>
      <c r="AO41" s="19">
        <v>1.5771598179999999</v>
      </c>
      <c r="AP41" s="19">
        <v>3.1801863799999999</v>
      </c>
      <c r="AQ41" s="19">
        <v>0.78870222599999995</v>
      </c>
      <c r="AR41" s="19">
        <v>2.8009229929999999</v>
      </c>
      <c r="AS41" s="19">
        <v>1.688473436</v>
      </c>
      <c r="AT41" s="19">
        <v>6.4659406150000001</v>
      </c>
      <c r="AU41" s="19">
        <v>1.688473436</v>
      </c>
      <c r="AV41" s="19">
        <v>6.4659406150000001</v>
      </c>
      <c r="AW41" s="57">
        <v>2.8009229929999999</v>
      </c>
    </row>
    <row r="42" spans="2:49" ht="17.25">
      <c r="B42" s="128" t="s">
        <v>143</v>
      </c>
      <c r="C42" s="130">
        <f>J48-90</f>
        <v>124.87510593086338</v>
      </c>
      <c r="D42" s="61" t="s">
        <v>164</v>
      </c>
      <c r="J42" s="162"/>
      <c r="K42" s="163"/>
      <c r="L42" s="163"/>
      <c r="M42" s="163"/>
      <c r="N42" s="163"/>
      <c r="O42" s="164"/>
      <c r="Q42" s="91">
        <f t="shared" si="9"/>
        <v>280</v>
      </c>
      <c r="R42" s="57">
        <v>1.5991105990000001</v>
      </c>
      <c r="S42" s="19">
        <v>1.7820095250000001</v>
      </c>
      <c r="T42" s="57">
        <v>7.026212643</v>
      </c>
      <c r="U42" s="19">
        <v>2.0774667120000001</v>
      </c>
      <c r="V42" s="57">
        <v>100</v>
      </c>
      <c r="W42" s="57">
        <v>100</v>
      </c>
      <c r="X42" s="19">
        <v>1.5991105990000001</v>
      </c>
      <c r="Y42" s="19">
        <v>1.7820095250000001</v>
      </c>
      <c r="Z42" s="19">
        <v>1.5627419950000001</v>
      </c>
      <c r="AA42" s="57">
        <v>7.026212643</v>
      </c>
      <c r="AB42" s="19">
        <v>0.57288226399999997</v>
      </c>
      <c r="AC42" s="19">
        <v>2.855203312</v>
      </c>
      <c r="AD42" s="19">
        <v>0.57288226399999997</v>
      </c>
      <c r="AE42" s="19">
        <v>2.855203312</v>
      </c>
      <c r="AF42" s="57">
        <v>2.0774667120000001</v>
      </c>
      <c r="AG42" s="91">
        <f t="shared" si="10"/>
        <v>280</v>
      </c>
      <c r="AI42" s="57">
        <v>1.5991105990000001</v>
      </c>
      <c r="AJ42" s="19">
        <v>1.7820095250000001</v>
      </c>
      <c r="AK42" s="19">
        <v>1.5627419950000001</v>
      </c>
      <c r="AL42" s="19">
        <v>2.0774667120000001</v>
      </c>
      <c r="AM42" s="19">
        <v>0.57288226399999997</v>
      </c>
      <c r="AN42" s="19">
        <v>2.855203312</v>
      </c>
      <c r="AO42" s="19">
        <v>1.5991105990000001</v>
      </c>
      <c r="AP42" s="19">
        <v>1.7820095250000001</v>
      </c>
      <c r="AQ42" s="19">
        <v>1.5627419950000001</v>
      </c>
      <c r="AR42" s="19">
        <v>2.0774667120000001</v>
      </c>
      <c r="AS42" s="19">
        <v>0.57288226399999997</v>
      </c>
      <c r="AT42" s="19">
        <v>2.855203312</v>
      </c>
      <c r="AU42" s="19">
        <v>0.57288226399999997</v>
      </c>
      <c r="AV42" s="19">
        <v>2.855203312</v>
      </c>
      <c r="AW42" s="57">
        <v>2.0774667120000001</v>
      </c>
    </row>
    <row r="43" spans="2:49">
      <c r="J43" s="162"/>
      <c r="K43" s="163"/>
      <c r="L43" s="163"/>
      <c r="M43" s="163"/>
      <c r="N43" s="163"/>
      <c r="O43" s="164"/>
      <c r="Q43" s="91">
        <f t="shared" si="9"/>
        <v>210</v>
      </c>
      <c r="R43" s="57">
        <v>1.492702991</v>
      </c>
      <c r="S43" s="19">
        <v>1.327590501</v>
      </c>
      <c r="T43" s="57">
        <v>7.026212643</v>
      </c>
      <c r="U43" s="57">
        <v>100</v>
      </c>
      <c r="V43" s="57">
        <v>100</v>
      </c>
      <c r="W43" s="57">
        <v>7.026212643</v>
      </c>
      <c r="X43" s="19">
        <v>1.492702991</v>
      </c>
      <c r="Y43" s="19">
        <v>1.327590501</v>
      </c>
      <c r="Z43" s="19">
        <v>0.69423982299999998</v>
      </c>
      <c r="AA43" s="19">
        <v>3.1069230980000002</v>
      </c>
      <c r="AB43" s="19">
        <v>0.29187357600000002</v>
      </c>
      <c r="AC43" s="19">
        <v>4.3194669369999996</v>
      </c>
      <c r="AD43" s="19">
        <v>0.29187357600000002</v>
      </c>
      <c r="AE43" s="19">
        <v>4.3194669369999996</v>
      </c>
      <c r="AF43" s="57">
        <v>3.1069230980000002</v>
      </c>
      <c r="AG43" s="91">
        <f t="shared" si="10"/>
        <v>210</v>
      </c>
      <c r="AI43" s="57">
        <v>1.492702991</v>
      </c>
      <c r="AJ43" s="19">
        <v>1.327590501</v>
      </c>
      <c r="AK43" s="19">
        <v>0.69423982299999998</v>
      </c>
      <c r="AL43" s="19">
        <v>3.1069230980000002</v>
      </c>
      <c r="AM43" s="19">
        <v>0.29187357600000002</v>
      </c>
      <c r="AN43" s="19">
        <v>4.3194669369999996</v>
      </c>
      <c r="AO43" s="19">
        <v>1.492702991</v>
      </c>
      <c r="AP43" s="19">
        <v>1.327590501</v>
      </c>
      <c r="AQ43" s="19">
        <v>0.69423982299999998</v>
      </c>
      <c r="AR43" s="19">
        <v>3.1069230980000002</v>
      </c>
      <c r="AS43" s="19">
        <v>0.29187357600000002</v>
      </c>
      <c r="AT43" s="19">
        <v>4.3194669369999996</v>
      </c>
      <c r="AU43" s="19">
        <v>0.29187357600000002</v>
      </c>
      <c r="AV43" s="19">
        <v>4.3194669369999996</v>
      </c>
      <c r="AW43" s="57">
        <v>3.1069230980000002</v>
      </c>
    </row>
    <row r="44" spans="2:49">
      <c r="B44" s="59" t="s">
        <v>130</v>
      </c>
      <c r="C44" s="59"/>
      <c r="D44" s="59"/>
      <c r="J44" s="199" t="s">
        <v>17</v>
      </c>
      <c r="K44" s="200"/>
      <c r="L44" s="201"/>
      <c r="M44" s="200"/>
      <c r="N44" s="200"/>
      <c r="O44" s="175"/>
      <c r="Q44" s="91">
        <f t="shared" si="9"/>
        <v>140</v>
      </c>
      <c r="R44" s="57">
        <v>100</v>
      </c>
      <c r="S44" s="57">
        <v>100</v>
      </c>
      <c r="T44" s="57">
        <v>100</v>
      </c>
      <c r="U44" s="57">
        <v>100</v>
      </c>
      <c r="V44" s="19">
        <v>0.99353132</v>
      </c>
      <c r="W44" s="19">
        <v>4.9172759729999997</v>
      </c>
      <c r="X44" s="19">
        <v>1.710690957</v>
      </c>
      <c r="Y44" s="19">
        <v>3.5680354649999999</v>
      </c>
      <c r="Z44" s="19">
        <v>0.69955702600000003</v>
      </c>
      <c r="AA44" s="19">
        <v>1.499673756</v>
      </c>
      <c r="AB44" s="19">
        <v>0.99353132</v>
      </c>
      <c r="AC44" s="19">
        <v>4.9172759729999997</v>
      </c>
      <c r="AD44" s="19">
        <v>0.99353132</v>
      </c>
      <c r="AE44" s="19">
        <v>4.9172759729999997</v>
      </c>
      <c r="AF44" s="57">
        <v>1.499673756</v>
      </c>
      <c r="AG44" s="91">
        <f t="shared" si="10"/>
        <v>140</v>
      </c>
      <c r="AI44" s="57">
        <v>1.710690957</v>
      </c>
      <c r="AJ44" s="19">
        <v>3.5680354649999999</v>
      </c>
      <c r="AK44" s="19">
        <v>0.69955702600000003</v>
      </c>
      <c r="AL44" s="19">
        <v>1.499673756</v>
      </c>
      <c r="AM44" s="19">
        <v>0.99353132</v>
      </c>
      <c r="AN44" s="19">
        <v>4.9172759729999997</v>
      </c>
      <c r="AO44" s="19">
        <v>1.710690957</v>
      </c>
      <c r="AP44" s="19">
        <v>3.5680354649999999</v>
      </c>
      <c r="AQ44" s="19">
        <v>0.69955702600000003</v>
      </c>
      <c r="AR44" s="19">
        <v>1.499673756</v>
      </c>
      <c r="AS44" s="19">
        <v>0.99353132</v>
      </c>
      <c r="AT44" s="19">
        <v>4.9172759729999997</v>
      </c>
      <c r="AU44" s="19">
        <v>0.99353132</v>
      </c>
      <c r="AV44" s="19">
        <v>4.9172759729999997</v>
      </c>
      <c r="AW44" s="57">
        <v>1.499673756</v>
      </c>
    </row>
    <row r="45" spans="2:49">
      <c r="B45" s="190" t="s">
        <v>134</v>
      </c>
      <c r="C45" s="191">
        <f>MAX(AE134:AE147)</f>
        <v>1.741923583900941</v>
      </c>
      <c r="D45" s="189" t="s">
        <v>63</v>
      </c>
      <c r="J45" s="202">
        <f>ATAN(J40/J39)</f>
        <v>0.60868542547536764</v>
      </c>
      <c r="K45" s="200" t="s">
        <v>141</v>
      </c>
      <c r="L45" s="203">
        <f>DEGREES(J45)</f>
        <v>34.875105930863363</v>
      </c>
      <c r="M45" s="200" t="s">
        <v>19</v>
      </c>
      <c r="N45" s="200"/>
      <c r="O45" s="175"/>
      <c r="Q45" s="91">
        <f t="shared" si="9"/>
        <v>70</v>
      </c>
      <c r="R45" s="57">
        <v>100</v>
      </c>
      <c r="S45" s="57">
        <v>100</v>
      </c>
      <c r="T45" s="57">
        <v>100</v>
      </c>
      <c r="U45" s="19">
        <v>1.542499037</v>
      </c>
      <c r="V45" s="19">
        <v>3.8651376009999998</v>
      </c>
      <c r="W45" s="19">
        <v>2.6583046499999998</v>
      </c>
      <c r="X45" s="19">
        <v>2.2250086370000002</v>
      </c>
      <c r="Y45" s="19">
        <v>1.661457199</v>
      </c>
      <c r="Z45" s="19">
        <v>6.5935649529999996</v>
      </c>
      <c r="AA45" s="19">
        <v>1.542499037</v>
      </c>
      <c r="AB45" s="19">
        <v>3.8651376009999998</v>
      </c>
      <c r="AC45" s="19">
        <v>2.6583046499999998</v>
      </c>
      <c r="AD45" s="19">
        <v>3.8651376009999998</v>
      </c>
      <c r="AE45" s="19">
        <v>2.6583046499999998</v>
      </c>
      <c r="AF45" s="57">
        <v>1.542499037</v>
      </c>
      <c r="AG45" s="91">
        <f t="shared" si="10"/>
        <v>70</v>
      </c>
      <c r="AI45" s="57">
        <v>2.2250086370000002</v>
      </c>
      <c r="AJ45" s="19">
        <v>1.661457199</v>
      </c>
      <c r="AK45" s="19">
        <v>6.5935649529999996</v>
      </c>
      <c r="AL45" s="19">
        <v>1.542499037</v>
      </c>
      <c r="AM45" s="19">
        <v>3.8651376009999998</v>
      </c>
      <c r="AN45" s="19">
        <v>2.6583046499999998</v>
      </c>
      <c r="AO45" s="19">
        <v>2.2250086370000002</v>
      </c>
      <c r="AP45" s="19">
        <v>1.661457199</v>
      </c>
      <c r="AQ45" s="19">
        <v>6.5935649529999996</v>
      </c>
      <c r="AR45" s="19">
        <v>1.542499037</v>
      </c>
      <c r="AS45" s="19">
        <v>3.8651376009999998</v>
      </c>
      <c r="AT45" s="19">
        <v>2.6583046499999998</v>
      </c>
      <c r="AU45" s="19">
        <v>3.8651376009999998</v>
      </c>
      <c r="AV45" s="19">
        <v>2.6583046499999998</v>
      </c>
      <c r="AW45" s="57">
        <v>1.542499037</v>
      </c>
    </row>
    <row r="46" spans="2:49" ht="15.75" thickBot="1">
      <c r="B46" s="190" t="s">
        <v>135</v>
      </c>
      <c r="C46" s="191">
        <f>MIN(AE134:AE147)</f>
        <v>6.1362976183019724E-2</v>
      </c>
      <c r="D46" s="189" t="s">
        <v>63</v>
      </c>
      <c r="J46" s="202" t="s">
        <v>124</v>
      </c>
      <c r="K46" s="200"/>
      <c r="L46" s="204"/>
      <c r="M46" s="200">
        <f>IF(AVERAGE(R15:R29)&lt;AVERAGE(AF15:AF29),0,1)</f>
        <v>0</v>
      </c>
      <c r="N46" s="200" t="str">
        <f>IF(M46=0,"west","east")</f>
        <v>west</v>
      </c>
      <c r="O46" s="175"/>
      <c r="Q46" s="91">
        <f t="shared" si="9"/>
        <v>0</v>
      </c>
      <c r="R46" s="57">
        <v>1.801277625</v>
      </c>
      <c r="S46" s="57">
        <v>1.327387638</v>
      </c>
      <c r="T46" s="57">
        <v>3.662726733</v>
      </c>
      <c r="U46" s="57">
        <v>3.7256474530000001</v>
      </c>
      <c r="V46" s="57">
        <v>1.1824470789999999</v>
      </c>
      <c r="W46" s="57">
        <v>3.2766426260000001</v>
      </c>
      <c r="X46" s="57">
        <v>1.801277625</v>
      </c>
      <c r="Y46" s="57">
        <v>1.327387638</v>
      </c>
      <c r="Z46" s="57">
        <v>3.662726733</v>
      </c>
      <c r="AA46" s="57">
        <v>3.7256474530000001</v>
      </c>
      <c r="AB46" s="57">
        <v>1.1824470789999999</v>
      </c>
      <c r="AC46" s="57">
        <v>3.2766426260000001</v>
      </c>
      <c r="AD46" s="57">
        <v>1.1824470789999999</v>
      </c>
      <c r="AE46" s="57">
        <v>3.2766426260000001</v>
      </c>
      <c r="AF46" s="57">
        <v>3.7256474530000001</v>
      </c>
      <c r="AG46" s="91">
        <f t="shared" si="10"/>
        <v>0</v>
      </c>
      <c r="AI46" s="57">
        <v>1.801277625</v>
      </c>
      <c r="AJ46" s="57">
        <v>1.327387638</v>
      </c>
      <c r="AK46" s="57">
        <v>3.662726733</v>
      </c>
      <c r="AL46" s="57">
        <v>3.7256474530000001</v>
      </c>
      <c r="AM46" s="57">
        <v>1.1824470789999999</v>
      </c>
      <c r="AN46" s="57">
        <v>3.2766426260000001</v>
      </c>
      <c r="AO46" s="57">
        <v>1.801277625</v>
      </c>
      <c r="AP46" s="57">
        <v>1.327387638</v>
      </c>
      <c r="AQ46" s="57">
        <v>3.662726733</v>
      </c>
      <c r="AR46" s="57">
        <v>3.7256474530000001</v>
      </c>
      <c r="AS46" s="57">
        <v>1.1824470789999999</v>
      </c>
      <c r="AT46" s="57">
        <v>3.2766426260000001</v>
      </c>
      <c r="AU46" s="57">
        <v>1.1824470789999999</v>
      </c>
      <c r="AV46" s="57">
        <v>3.2766426260000001</v>
      </c>
      <c r="AW46" s="57">
        <v>3.7256474530000001</v>
      </c>
    </row>
    <row r="47" spans="2:49" ht="15.75" thickBot="1">
      <c r="B47" s="192" t="s">
        <v>136</v>
      </c>
      <c r="C47" s="193">
        <f>AVERAGE(AE134:AE147)</f>
        <v>0.41644717133728387</v>
      </c>
      <c r="D47" s="189" t="s">
        <v>63</v>
      </c>
      <c r="J47" s="137" t="s">
        <v>125</v>
      </c>
      <c r="K47" s="134"/>
      <c r="L47" s="134"/>
      <c r="M47" s="134"/>
      <c r="N47" s="134"/>
      <c r="O47" s="176"/>
      <c r="R47" s="20"/>
      <c r="S47" s="20"/>
      <c r="T47" s="20"/>
      <c r="U47" s="20"/>
      <c r="V47" s="20"/>
      <c r="W47" s="20"/>
      <c r="X47" s="20"/>
      <c r="Y47" s="20"/>
      <c r="Z47" s="20"/>
      <c r="AA47" s="20"/>
      <c r="AB47" s="20"/>
      <c r="AC47" s="20"/>
      <c r="AD47" s="20"/>
      <c r="AE47" s="20"/>
      <c r="AF47" s="20"/>
      <c r="AI47" t="s">
        <v>162</v>
      </c>
    </row>
    <row r="48" spans="2:49" ht="18" thickBot="1">
      <c r="B48" s="192" t="s">
        <v>144</v>
      </c>
      <c r="C48" s="194">
        <f>AVERAGE(AD134:AD147)-90</f>
        <v>106.24413944496382</v>
      </c>
      <c r="D48" s="189" t="s">
        <v>164</v>
      </c>
      <c r="J48" s="137">
        <f>IF(M46=0,DEGREES(J45+PI()),DEGREES(J45))</f>
        <v>214.87510593086338</v>
      </c>
      <c r="K48" s="134" t="s">
        <v>19</v>
      </c>
      <c r="L48" s="134" t="s">
        <v>126</v>
      </c>
      <c r="M48" s="134"/>
      <c r="N48" s="134"/>
      <c r="O48" s="176"/>
      <c r="AI48" s="57">
        <v>2.518853553</v>
      </c>
      <c r="AJ48" s="57">
        <v>2.6680351949999999</v>
      </c>
      <c r="AK48" s="57">
        <v>7.026212643</v>
      </c>
      <c r="AL48" s="57">
        <v>1.6219067309999999</v>
      </c>
      <c r="AM48" s="57">
        <v>0.88897168800000004</v>
      </c>
      <c r="AN48" s="57">
        <v>4.3907631260000004</v>
      </c>
      <c r="AO48" s="57">
        <v>2.518853553</v>
      </c>
      <c r="AP48" s="57">
        <v>2.6680351949999999</v>
      </c>
      <c r="AQ48" s="57">
        <v>7.026212643</v>
      </c>
      <c r="AR48" s="57">
        <v>1.6219067309999999</v>
      </c>
      <c r="AS48" s="57">
        <v>0.88897168800000004</v>
      </c>
      <c r="AT48" s="57">
        <v>4.3907631260000004</v>
      </c>
      <c r="AU48" s="57">
        <v>0.88897168800000004</v>
      </c>
      <c r="AV48" s="57">
        <v>4.3907631260000004</v>
      </c>
      <c r="AW48" s="57">
        <v>1.6219067309999999</v>
      </c>
    </row>
    <row r="49" spans="2:49">
      <c r="J49" s="137" t="s">
        <v>20</v>
      </c>
      <c r="K49" s="134"/>
      <c r="L49" s="179" t="s">
        <v>139</v>
      </c>
      <c r="M49" s="180"/>
      <c r="N49" s="134"/>
      <c r="O49" s="176"/>
      <c r="Q49" s="80" t="s">
        <v>106</v>
      </c>
      <c r="R49" s="80" t="s">
        <v>107</v>
      </c>
      <c r="AI49" s="57">
        <v>1.035412193</v>
      </c>
      <c r="AJ49" s="19">
        <v>2.6634015049999999</v>
      </c>
      <c r="AK49" s="19">
        <v>1.978351736</v>
      </c>
      <c r="AL49" s="19">
        <v>1.690209235</v>
      </c>
      <c r="AM49" s="19">
        <v>0.79042557700000005</v>
      </c>
      <c r="AN49" s="19">
        <v>2.7564774519999999</v>
      </c>
      <c r="AO49" s="19">
        <v>1.035412193</v>
      </c>
      <c r="AP49" s="19">
        <v>2.6634015049999999</v>
      </c>
      <c r="AQ49" s="19">
        <v>1.978351736</v>
      </c>
      <c r="AR49" s="19">
        <v>1.690209235</v>
      </c>
      <c r="AS49" s="19">
        <v>0.79042557700000005</v>
      </c>
      <c r="AT49" s="19">
        <v>2.7564774519999999</v>
      </c>
      <c r="AU49" s="19">
        <v>0.79042557700000005</v>
      </c>
      <c r="AV49" s="19">
        <v>2.7564774519999999</v>
      </c>
      <c r="AW49" s="57">
        <v>100</v>
      </c>
    </row>
    <row r="50" spans="2:49">
      <c r="J50" s="138">
        <f>SQRT((J39/J41)^2+(J40/J41)^2)</f>
        <v>1.0554424713580103E-2</v>
      </c>
      <c r="K50" s="134"/>
      <c r="L50" s="181">
        <f>AVERAGE(R14:AF14)</f>
        <v>490</v>
      </c>
      <c r="M50" s="182">
        <f>L50+$R$11*COS(PI()/180*J48)*C41</f>
        <v>359.89860609134939</v>
      </c>
      <c r="N50" s="134"/>
      <c r="O50" s="176"/>
      <c r="Q50" s="89"/>
      <c r="R50" s="89">
        <f>R14</f>
        <v>0</v>
      </c>
      <c r="S50" s="89">
        <f t="shared" ref="S50:AF50" si="11">S14</f>
        <v>70</v>
      </c>
      <c r="T50" s="89">
        <f t="shared" si="11"/>
        <v>140</v>
      </c>
      <c r="U50" s="89">
        <f t="shared" si="11"/>
        <v>210</v>
      </c>
      <c r="V50" s="89">
        <f t="shared" si="11"/>
        <v>280</v>
      </c>
      <c r="W50" s="89">
        <f t="shared" si="11"/>
        <v>350</v>
      </c>
      <c r="X50" s="89">
        <f t="shared" si="11"/>
        <v>420</v>
      </c>
      <c r="Y50" s="89">
        <f t="shared" si="11"/>
        <v>490</v>
      </c>
      <c r="Z50" s="89">
        <f t="shared" si="11"/>
        <v>560</v>
      </c>
      <c r="AA50" s="89">
        <f t="shared" si="11"/>
        <v>630</v>
      </c>
      <c r="AB50" s="89">
        <f t="shared" si="11"/>
        <v>700</v>
      </c>
      <c r="AC50" s="89">
        <f t="shared" si="11"/>
        <v>770</v>
      </c>
      <c r="AD50" s="89">
        <f t="shared" si="11"/>
        <v>840</v>
      </c>
      <c r="AE50" s="89">
        <f t="shared" si="11"/>
        <v>910</v>
      </c>
      <c r="AF50" s="89">
        <f t="shared" si="11"/>
        <v>980</v>
      </c>
      <c r="AG50" s="89"/>
      <c r="AI50" s="57">
        <v>2.0483925300000001</v>
      </c>
      <c r="AJ50" s="19">
        <v>4.7292099050000003</v>
      </c>
      <c r="AK50" s="19">
        <v>5.3072981229999998</v>
      </c>
      <c r="AL50" s="19">
        <v>1.482262709</v>
      </c>
      <c r="AM50" s="19">
        <v>3.380672932</v>
      </c>
      <c r="AN50" s="19">
        <v>3.6807021120000001</v>
      </c>
      <c r="AO50" s="19">
        <v>2.0483925300000001</v>
      </c>
      <c r="AP50" s="19">
        <v>4.7292099050000003</v>
      </c>
      <c r="AQ50" s="19">
        <v>5.3072981229999998</v>
      </c>
      <c r="AR50" s="19">
        <v>1.482262709</v>
      </c>
      <c r="AS50" s="19">
        <v>3.380672932</v>
      </c>
      <c r="AT50" s="19">
        <v>3.6807021120000001</v>
      </c>
      <c r="AU50" s="19">
        <v>5.3072981229999998</v>
      </c>
      <c r="AV50" s="57">
        <v>100</v>
      </c>
      <c r="AW50" s="57">
        <v>100</v>
      </c>
    </row>
    <row r="51" spans="2:49" ht="15.75" thickBot="1">
      <c r="B51" s="148" t="s">
        <v>0</v>
      </c>
      <c r="C51" s="148" t="s">
        <v>1</v>
      </c>
      <c r="D51" s="195" t="s">
        <v>142</v>
      </c>
      <c r="E51" s="148" t="s">
        <v>156</v>
      </c>
      <c r="F51" s="151" t="s">
        <v>163</v>
      </c>
      <c r="G51" s="198" t="s">
        <v>183</v>
      </c>
      <c r="J51" s="137"/>
      <c r="K51" s="134"/>
      <c r="L51" s="183">
        <f>AVERAGE(Q15:Q29)</f>
        <v>490</v>
      </c>
      <c r="M51" s="184">
        <f>L51+$R$11*SIN(PI()/180*J48)*C41</f>
        <v>399.32402127338923</v>
      </c>
      <c r="N51" s="134"/>
      <c r="O51" s="176"/>
      <c r="Q51" s="91">
        <f>Q15</f>
        <v>980</v>
      </c>
      <c r="R51" s="114">
        <f t="shared" ref="R51:AF51" si="12">(-1)*(R15-R16)/$R$5</f>
        <v>0</v>
      </c>
      <c r="S51" s="114">
        <f t="shared" ca="1" si="12"/>
        <v>4.9570805263751285E-8</v>
      </c>
      <c r="T51" s="114">
        <f t="shared" ca="1" si="12"/>
        <v>7.879002055233286E-8</v>
      </c>
      <c r="U51" s="114">
        <f t="shared" ca="1" si="12"/>
        <v>1.1276406277309953E-7</v>
      </c>
      <c r="V51" s="114">
        <f t="shared" ca="1" si="12"/>
        <v>1.5728190468118036E-7</v>
      </c>
      <c r="W51" s="114">
        <f t="shared" ca="1" si="12"/>
        <v>1.8639185717412536E-7</v>
      </c>
      <c r="X51" s="114">
        <f t="shared" ca="1" si="12"/>
        <v>2.0223157873390716E-7</v>
      </c>
      <c r="Y51" s="114">
        <f t="shared" ca="1" si="12"/>
        <v>2.1052664383855049E-7</v>
      </c>
      <c r="Z51" s="114">
        <f t="shared" ca="1" si="12"/>
        <v>2.0642242800152287E-7</v>
      </c>
      <c r="AA51" s="114">
        <f t="shared" ca="1" si="12"/>
        <v>1.8744314209990468E-7</v>
      </c>
      <c r="AB51" s="114">
        <f t="shared" ca="1" si="12"/>
        <v>1.4877675442091589E-7</v>
      </c>
      <c r="AC51" s="114">
        <f t="shared" ca="1" si="12"/>
        <v>1.1122230521972856E-7</v>
      </c>
      <c r="AD51" s="114">
        <f t="shared" ca="1" si="12"/>
        <v>6.6155400548138586E-8</v>
      </c>
      <c r="AE51" s="114">
        <f t="shared" ca="1" si="12"/>
        <v>2.0600197103703977E-8</v>
      </c>
      <c r="AF51" s="114">
        <f t="shared" si="12"/>
        <v>0</v>
      </c>
      <c r="AG51" s="91">
        <f>Q51</f>
        <v>980</v>
      </c>
      <c r="AI51" s="57">
        <v>2.2250086370000002</v>
      </c>
      <c r="AJ51" s="19">
        <v>1.661457199</v>
      </c>
      <c r="AK51" s="19">
        <v>6.5935649529999996</v>
      </c>
      <c r="AL51" s="19">
        <v>1.542499037</v>
      </c>
      <c r="AM51" s="19">
        <v>3.8651376009999998</v>
      </c>
      <c r="AN51" s="19">
        <v>2.6583046499999998</v>
      </c>
      <c r="AO51" s="19">
        <v>2.2250086370000002</v>
      </c>
      <c r="AP51" s="19">
        <v>1.661457199</v>
      </c>
      <c r="AQ51" s="19">
        <v>6.5935649529999996</v>
      </c>
      <c r="AR51" s="19">
        <v>1.542499037</v>
      </c>
      <c r="AS51" s="19">
        <v>3.8651376009999998</v>
      </c>
      <c r="AT51" s="19">
        <v>2.6583046499999998</v>
      </c>
      <c r="AU51" s="19">
        <v>5.3072981229999998</v>
      </c>
      <c r="AV51" s="57">
        <v>100</v>
      </c>
      <c r="AW51" s="19">
        <v>5.3072981229999998</v>
      </c>
    </row>
    <row r="52" spans="2:49">
      <c r="B52" s="146">
        <f t="shared" ref="B52:D56" si="13">B5</f>
        <v>0</v>
      </c>
      <c r="C52" s="146">
        <f t="shared" si="13"/>
        <v>700</v>
      </c>
      <c r="D52" s="147">
        <f t="shared" si="13"/>
        <v>423</v>
      </c>
      <c r="E52" s="149">
        <v>6.1362976183019724E-2</v>
      </c>
      <c r="F52" s="147">
        <v>90</v>
      </c>
      <c r="G52" s="147">
        <f>IF(ABS(MAX(F52:F56)-C42)&gt;ABS(MIN(F52:F56)-C42),ABS(MAX(F52:F56)-C42),ABS(MIN(F52:F56)-C42))</f>
        <v>34.875105930863384</v>
      </c>
      <c r="J52" s="177"/>
      <c r="K52" s="178"/>
      <c r="L52" s="178"/>
      <c r="M52" s="178"/>
      <c r="N52" s="178"/>
      <c r="O52" s="176"/>
      <c r="Q52" s="91">
        <f t="shared" ref="Q52:Q65" si="14">Q16</f>
        <v>910</v>
      </c>
      <c r="R52" s="114">
        <f t="shared" ref="R52:AF52" si="15">(-1)*(R16-R17)/$R$5</f>
        <v>0</v>
      </c>
      <c r="S52" s="115">
        <f t="shared" ca="1" si="15"/>
        <v>1.4934196642570896E-4</v>
      </c>
      <c r="T52" s="115">
        <f t="shared" ca="1" si="15"/>
        <v>-2.5615256383032048E-4</v>
      </c>
      <c r="U52" s="115">
        <f t="shared" ca="1" si="15"/>
        <v>1.3267409324799115E-3</v>
      </c>
      <c r="V52" s="115">
        <f t="shared" ca="1" si="15"/>
        <v>1.3034950488823988E-3</v>
      </c>
      <c r="W52" s="115">
        <f t="shared" ca="1" si="15"/>
        <v>-3.2866267542967114E-4</v>
      </c>
      <c r="X52" s="115">
        <f t="shared" ca="1" si="15"/>
        <v>3.4719328114241375E-4</v>
      </c>
      <c r="Y52" s="115">
        <f t="shared" ca="1" si="15"/>
        <v>4.0415822302455645E-4</v>
      </c>
      <c r="Z52" s="115">
        <f t="shared" ca="1" si="15"/>
        <v>2.7450710830570252E-4</v>
      </c>
      <c r="AA52" s="115">
        <f t="shared" ca="1" si="15"/>
        <v>1.0774468357380685E-3</v>
      </c>
      <c r="AB52" s="115">
        <f t="shared" ca="1" si="15"/>
        <v>8.3554464859503241E-4</v>
      </c>
      <c r="AC52" s="115">
        <f t="shared" ca="1" si="15"/>
        <v>2.2401637456661254E-4</v>
      </c>
      <c r="AD52" s="115">
        <f t="shared" ca="1" si="15"/>
        <v>3.4496094319089415E-4</v>
      </c>
      <c r="AE52" s="115">
        <f t="shared" ca="1" si="15"/>
        <v>-9.151294866756286E-4</v>
      </c>
      <c r="AF52" s="114">
        <f t="shared" si="15"/>
        <v>0</v>
      </c>
      <c r="AG52" s="91">
        <f t="shared" ref="AG52:AG65" si="16">Q52</f>
        <v>910</v>
      </c>
      <c r="AI52" s="57">
        <v>1.801277625</v>
      </c>
      <c r="AJ52" s="19">
        <v>1.327387638</v>
      </c>
      <c r="AK52" s="19">
        <v>3.662726733</v>
      </c>
      <c r="AL52" s="19">
        <v>3.7256474530000001</v>
      </c>
      <c r="AM52" s="19">
        <v>1.1824470789999999</v>
      </c>
      <c r="AN52" s="19">
        <v>3.2766426260000001</v>
      </c>
      <c r="AO52" s="19">
        <v>1.801277625</v>
      </c>
      <c r="AP52" s="19">
        <v>1.327387638</v>
      </c>
      <c r="AQ52" s="19">
        <v>3.662726733</v>
      </c>
      <c r="AR52" s="19">
        <v>3.7256474530000001</v>
      </c>
      <c r="AS52" s="19">
        <v>1.1824470789999999</v>
      </c>
      <c r="AT52" s="57">
        <v>100</v>
      </c>
      <c r="AU52" s="57">
        <v>100</v>
      </c>
      <c r="AV52" s="57">
        <v>100</v>
      </c>
      <c r="AW52" s="57">
        <v>7.026212643</v>
      </c>
    </row>
    <row r="53" spans="2:49">
      <c r="B53" s="146">
        <f t="shared" si="13"/>
        <v>770</v>
      </c>
      <c r="C53" s="146">
        <f t="shared" si="13"/>
        <v>630</v>
      </c>
      <c r="D53" s="147">
        <f t="shared" si="13"/>
        <v>428.8177841422937</v>
      </c>
      <c r="E53" s="149">
        <v>1.741923583900941</v>
      </c>
      <c r="F53" s="147">
        <v>120.64517193268969</v>
      </c>
      <c r="Q53" s="91">
        <f t="shared" si="14"/>
        <v>840</v>
      </c>
      <c r="R53" s="114">
        <f t="shared" ref="R53:AF53" si="17">(-1)*(R17-R18)/$R$5</f>
        <v>0</v>
      </c>
      <c r="S53" s="115">
        <f t="shared" ca="1" si="17"/>
        <v>-1.0624403077486022E-4</v>
      </c>
      <c r="T53" s="115">
        <f t="shared" ca="1" si="17"/>
        <v>1.0737075414957481E-3</v>
      </c>
      <c r="U53" s="115">
        <f t="shared" ca="1" si="17"/>
        <v>-5.7221213847112395E-5</v>
      </c>
      <c r="V53" s="115">
        <f t="shared" ca="1" si="17"/>
        <v>-1.5853179793176814E-4</v>
      </c>
      <c r="W53" s="115">
        <f t="shared" ca="1" si="17"/>
        <v>8.6984334557606811E-4</v>
      </c>
      <c r="X53" s="115">
        <f t="shared" ca="1" si="17"/>
        <v>4.0622787425945715E-4</v>
      </c>
      <c r="Y53" s="115">
        <f t="shared" ca="1" si="17"/>
        <v>7.0140872079166782E-4</v>
      </c>
      <c r="Z53" s="115">
        <f t="shared" ca="1" si="17"/>
        <v>1.5978025516622957E-3</v>
      </c>
      <c r="AA53" s="115">
        <f t="shared" ca="1" si="17"/>
        <v>5.6679485768427182E-4</v>
      </c>
      <c r="AB53" s="115">
        <f t="shared" ca="1" si="17"/>
        <v>-6.0618565291698748E-4</v>
      </c>
      <c r="AC53" s="115">
        <f t="shared" ca="1" si="17"/>
        <v>-1.4115213200601114E-3</v>
      </c>
      <c r="AD53" s="115">
        <f t="shared" ca="1" si="17"/>
        <v>-2.4720139965860913E-3</v>
      </c>
      <c r="AE53" s="115">
        <f t="shared" ca="1" si="17"/>
        <v>-2.643684541976654E-3</v>
      </c>
      <c r="AF53" s="114">
        <f t="shared" si="17"/>
        <v>0</v>
      </c>
      <c r="AG53" s="91">
        <f t="shared" si="16"/>
        <v>840</v>
      </c>
      <c r="AI53" s="57">
        <v>1.1773955460000001</v>
      </c>
      <c r="AJ53" s="19">
        <v>3.548565253</v>
      </c>
      <c r="AK53" s="19">
        <v>2.1282192719999999</v>
      </c>
      <c r="AL53" s="19">
        <v>4.5139787560000002</v>
      </c>
      <c r="AM53" s="19">
        <v>0.56334192699999996</v>
      </c>
      <c r="AN53" s="19">
        <v>2.5308582309999998</v>
      </c>
      <c r="AO53" s="57">
        <v>7.026212643</v>
      </c>
      <c r="AP53" s="19">
        <v>3.548565253</v>
      </c>
      <c r="AQ53" s="57">
        <v>100</v>
      </c>
      <c r="AR53" s="57">
        <v>100</v>
      </c>
      <c r="AS53" s="57">
        <v>100</v>
      </c>
      <c r="AT53" s="57">
        <v>100</v>
      </c>
      <c r="AU53" s="57">
        <v>100</v>
      </c>
      <c r="AV53" s="19">
        <v>2.5308582309999998</v>
      </c>
      <c r="AW53" s="57">
        <v>4.5139787560000002</v>
      </c>
    </row>
    <row r="54" spans="2:49">
      <c r="B54" s="146">
        <f t="shared" si="13"/>
        <v>70</v>
      </c>
      <c r="C54" s="146">
        <f t="shared" si="13"/>
        <v>350</v>
      </c>
      <c r="D54" s="147">
        <f t="shared" si="13"/>
        <v>423.60863064674652</v>
      </c>
      <c r="E54" s="149">
        <v>9.4204708329561695E-2</v>
      </c>
      <c r="F54" s="147">
        <v>101.93146713425915</v>
      </c>
      <c r="G54" s="198" t="s">
        <v>199</v>
      </c>
      <c r="Q54" s="91">
        <f t="shared" si="14"/>
        <v>770</v>
      </c>
      <c r="R54" s="114">
        <f t="shared" ref="R54:AF54" si="18">(-1)*(R18-R19)/$R$5</f>
        <v>0</v>
      </c>
      <c r="S54" s="115">
        <f t="shared" ca="1" si="18"/>
        <v>-1.2205179771334379E-5</v>
      </c>
      <c r="T54" s="115">
        <f t="shared" ca="1" si="18"/>
        <v>6.9097005709620261E-4</v>
      </c>
      <c r="U54" s="115">
        <f t="shared" ca="1" si="18"/>
        <v>-2.2076797389778287E-3</v>
      </c>
      <c r="V54" s="115">
        <f t="shared" ca="1" si="18"/>
        <v>-8.5854893849029524E-4</v>
      </c>
      <c r="W54" s="115">
        <f t="shared" ca="1" si="18"/>
        <v>3.3172687132061386E-3</v>
      </c>
      <c r="X54" s="115">
        <f t="shared" ca="1" si="18"/>
        <v>2.7898708383596775E-3</v>
      </c>
      <c r="Y54" s="115">
        <f t="shared" ca="1" si="18"/>
        <v>2.2180591044908787E-3</v>
      </c>
      <c r="Z54" s="115">
        <f t="shared" ca="1" si="18"/>
        <v>2.3124912245050056E-3</v>
      </c>
      <c r="AA54" s="115">
        <f t="shared" ca="1" si="18"/>
        <v>4.2673563821641179E-5</v>
      </c>
      <c r="AB54" s="115">
        <f t="shared" ca="1" si="18"/>
        <v>-1.3356651468192078E-3</v>
      </c>
      <c r="AC54" s="115">
        <f t="shared" ca="1" si="18"/>
        <v>-1.1169149008903138E-3</v>
      </c>
      <c r="AD54" s="115">
        <f t="shared" ca="1" si="18"/>
        <v>-3.2884890719620738E-3</v>
      </c>
      <c r="AE54" s="115">
        <f t="shared" ca="1" si="18"/>
        <v>-2.8525185165522416E-3</v>
      </c>
      <c r="AF54" s="114">
        <f t="shared" si="18"/>
        <v>0</v>
      </c>
      <c r="AG54" s="91">
        <f t="shared" si="16"/>
        <v>770</v>
      </c>
      <c r="AI54" s="57">
        <v>0.97085916699999997</v>
      </c>
      <c r="AJ54" s="19">
        <v>1.295148604</v>
      </c>
      <c r="AK54" s="57">
        <v>7.026212643</v>
      </c>
      <c r="AL54" s="19">
        <v>2.8072350240000001</v>
      </c>
      <c r="AM54" s="19">
        <v>0.33927491900000001</v>
      </c>
      <c r="AN54" s="19">
        <v>1.5031873090000001</v>
      </c>
      <c r="AO54" s="57">
        <v>7.026212643</v>
      </c>
      <c r="AP54" s="57">
        <v>100</v>
      </c>
      <c r="AQ54" s="57">
        <v>100</v>
      </c>
      <c r="AR54" s="57">
        <v>100</v>
      </c>
      <c r="AS54" s="57">
        <v>100</v>
      </c>
      <c r="AT54" s="19">
        <v>1.5031873090000001</v>
      </c>
      <c r="AU54" s="19">
        <v>0.33927491900000001</v>
      </c>
      <c r="AV54" s="19">
        <v>1.5031873090000001</v>
      </c>
      <c r="AW54" s="57">
        <v>2.8072350240000001</v>
      </c>
    </row>
    <row r="55" spans="2:49">
      <c r="B55" s="146">
        <f t="shared" si="13"/>
        <v>840</v>
      </c>
      <c r="C55" s="146">
        <f t="shared" si="13"/>
        <v>770</v>
      </c>
      <c r="D55" s="147">
        <f t="shared" si="13"/>
        <v>429.35902824182352</v>
      </c>
      <c r="E55" s="149">
        <v>9.7479478931999985E-2</v>
      </c>
      <c r="F55" s="147">
        <v>126.66219721534708</v>
      </c>
      <c r="G55" s="149">
        <f>C45-C41</f>
        <v>1.5970991051015433</v>
      </c>
      <c r="Q55" s="91">
        <f t="shared" si="14"/>
        <v>700</v>
      </c>
      <c r="R55" s="114">
        <f t="shared" ref="R55:AF55" si="19">(-1)*(R19-R20)/$R$5</f>
        <v>0</v>
      </c>
      <c r="S55" s="115">
        <f t="shared" ca="1" si="19"/>
        <v>6.2276161043785442E-5</v>
      </c>
      <c r="T55" s="115">
        <f t="shared" ca="1" si="19"/>
        <v>-1.2935181744808232E-3</v>
      </c>
      <c r="U55" s="115">
        <f t="shared" ca="1" si="19"/>
        <v>-1.7174804203510315E-3</v>
      </c>
      <c r="V55" s="115">
        <f t="shared" ca="1" si="19"/>
        <v>2.0907850350389319E-4</v>
      </c>
      <c r="W55" s="115">
        <f t="shared" ca="1" si="19"/>
        <v>4.7490870064953988E-3</v>
      </c>
      <c r="X55" s="115">
        <f t="shared" ca="1" si="19"/>
        <v>4.2690157474290962E-3</v>
      </c>
      <c r="Y55" s="115">
        <f t="shared" ca="1" si="19"/>
        <v>2.3182363926244828E-3</v>
      </c>
      <c r="Z55" s="115">
        <f t="shared" ca="1" si="19"/>
        <v>1.5179178596180724E-3</v>
      </c>
      <c r="AA55" s="115">
        <f t="shared" ca="1" si="19"/>
        <v>3.2509723402134635E-4</v>
      </c>
      <c r="AB55" s="115">
        <f t="shared" ca="1" si="19"/>
        <v>-1.9540603115314882E-3</v>
      </c>
      <c r="AC55" s="115">
        <f t="shared" ca="1" si="19"/>
        <v>-2.193528401023416E-3</v>
      </c>
      <c r="AD55" s="115">
        <f t="shared" ca="1" si="19"/>
        <v>-2.0603754634221007E-3</v>
      </c>
      <c r="AE55" s="115">
        <f t="shared" ca="1" si="19"/>
        <v>2.3860530769346562E-4</v>
      </c>
      <c r="AF55" s="114">
        <f t="shared" si="19"/>
        <v>0</v>
      </c>
      <c r="AG55" s="91">
        <f t="shared" si="16"/>
        <v>700</v>
      </c>
      <c r="AI55" s="57">
        <v>1.0193194619999999</v>
      </c>
      <c r="AJ55" s="19">
        <v>3.9725286679999998</v>
      </c>
      <c r="AK55" s="57">
        <v>7.026212643</v>
      </c>
      <c r="AL55" s="19">
        <v>1.2942402550000001</v>
      </c>
      <c r="AM55" s="19">
        <v>1.234149038</v>
      </c>
      <c r="AN55" s="19">
        <v>1.8031864870000001</v>
      </c>
      <c r="AO55" s="57">
        <v>100</v>
      </c>
      <c r="AP55" s="57">
        <v>100</v>
      </c>
      <c r="AQ55" s="19">
        <v>5.3072981229999998</v>
      </c>
      <c r="AR55" s="57">
        <v>7.026212643</v>
      </c>
      <c r="AS55" s="57">
        <v>100</v>
      </c>
      <c r="AT55" s="19">
        <v>1.8031864870000001</v>
      </c>
      <c r="AU55" s="19">
        <v>1.234149038</v>
      </c>
      <c r="AV55" s="19">
        <v>1.8031864870000001</v>
      </c>
      <c r="AW55" s="57">
        <v>1.2942402550000001</v>
      </c>
    </row>
    <row r="56" spans="2:49">
      <c r="B56" s="146">
        <f t="shared" si="13"/>
        <v>350</v>
      </c>
      <c r="C56" s="146">
        <f t="shared" si="13"/>
        <v>943</v>
      </c>
      <c r="D56" s="147">
        <f t="shared" si="13"/>
        <v>426.28901580296809</v>
      </c>
      <c r="E56" s="149">
        <v>8.7265109340896929E-2</v>
      </c>
      <c r="F56" s="147">
        <v>91.981860942523184</v>
      </c>
      <c r="Q56" s="91">
        <f t="shared" si="14"/>
        <v>630</v>
      </c>
      <c r="R56" s="114">
        <f t="shared" ref="R56:AF56" si="20">(-1)*(R20-R21)/$R$5</f>
        <v>0</v>
      </c>
      <c r="S56" s="115">
        <f t="shared" ca="1" si="20"/>
        <v>4.0415624932523187E-4</v>
      </c>
      <c r="T56" s="115">
        <f t="shared" ca="1" si="20"/>
        <v>-6.4884812453068919E-4</v>
      </c>
      <c r="U56" s="115">
        <f t="shared" ca="1" si="20"/>
        <v>-1.8456909380834725E-3</v>
      </c>
      <c r="V56" s="115">
        <f t="shared" ca="1" si="20"/>
        <v>-1.2029133428898473E-3</v>
      </c>
      <c r="W56" s="115">
        <f t="shared" ca="1" si="20"/>
        <v>7.1651353640699456E-4</v>
      </c>
      <c r="X56" s="115">
        <f t="shared" ca="1" si="20"/>
        <v>1.7447161533125056E-3</v>
      </c>
      <c r="Y56" s="115">
        <f t="shared" ca="1" si="20"/>
        <v>-3.8464125582647413E-5</v>
      </c>
      <c r="Z56" s="115">
        <f t="shared" ca="1" si="20"/>
        <v>-1.3877156538447772E-3</v>
      </c>
      <c r="AA56" s="115">
        <f t="shared" ca="1" si="20"/>
        <v>-8.360525519890416E-4</v>
      </c>
      <c r="AB56" s="115">
        <f t="shared" ca="1" si="20"/>
        <v>-1.8526939479678666E-3</v>
      </c>
      <c r="AC56" s="115">
        <f t="shared" ca="1" si="20"/>
        <v>-2.6628702400436008E-3</v>
      </c>
      <c r="AD56" s="115">
        <f t="shared" ca="1" si="20"/>
        <v>1.4220825637648561E-3</v>
      </c>
      <c r="AE56" s="115">
        <f t="shared" ca="1" si="20"/>
        <v>2.9024756193345119E-3</v>
      </c>
      <c r="AF56" s="114">
        <f t="shared" si="20"/>
        <v>0</v>
      </c>
      <c r="AG56" s="91">
        <f t="shared" si="16"/>
        <v>630</v>
      </c>
      <c r="AI56" s="57">
        <v>1.5332652389999999</v>
      </c>
      <c r="AJ56" s="19">
        <v>3.9957605819999999</v>
      </c>
      <c r="AK56" s="57">
        <v>7.026212643</v>
      </c>
      <c r="AL56" s="19">
        <v>5.5253865390000003</v>
      </c>
      <c r="AM56" s="57">
        <v>7.026212643</v>
      </c>
      <c r="AN56" s="57">
        <v>7.026212643</v>
      </c>
      <c r="AO56" s="57">
        <v>100</v>
      </c>
      <c r="AP56" s="57">
        <v>7.026212643</v>
      </c>
      <c r="AQ56" s="57">
        <v>20</v>
      </c>
      <c r="AR56" s="57">
        <v>7.026212643</v>
      </c>
      <c r="AS56" s="57">
        <v>7.026212643</v>
      </c>
      <c r="AT56" s="19">
        <v>2.2968315929999998</v>
      </c>
      <c r="AU56" s="19">
        <v>3.362438075</v>
      </c>
      <c r="AV56" s="19">
        <v>2.2968315929999998</v>
      </c>
      <c r="AW56" s="57">
        <v>5.5253865390000003</v>
      </c>
    </row>
    <row r="57" spans="2:49">
      <c r="B57" t="s">
        <v>175</v>
      </c>
      <c r="G57" s="19"/>
      <c r="Q57" s="91">
        <f t="shared" si="14"/>
        <v>560</v>
      </c>
      <c r="R57" s="114">
        <f t="shared" ref="R57:AF57" si="21">(-1)*(R21-R22)/$R$5</f>
        <v>0</v>
      </c>
      <c r="S57" s="115">
        <f t="shared" ca="1" si="21"/>
        <v>2.6412959482757158E-4</v>
      </c>
      <c r="T57" s="115">
        <f t="shared" ca="1" si="21"/>
        <v>-1.0870591040137306E-3</v>
      </c>
      <c r="U57" s="115">
        <f t="shared" ca="1" si="21"/>
        <v>8.2056479574410849E-4</v>
      </c>
      <c r="V57" s="115">
        <f t="shared" ca="1" si="21"/>
        <v>-2.8708802821353985E-3</v>
      </c>
      <c r="W57" s="115">
        <f t="shared" ca="1" si="21"/>
        <v>-5.6783143673872667E-3</v>
      </c>
      <c r="X57" s="115">
        <f t="shared" ca="1" si="21"/>
        <v>-1.6746723344713895E-3</v>
      </c>
      <c r="Y57" s="115">
        <f t="shared" ca="1" si="21"/>
        <v>-2.9348952226712298E-3</v>
      </c>
      <c r="Z57" s="115">
        <f t="shared" ca="1" si="21"/>
        <v>-2.7410765671634506E-3</v>
      </c>
      <c r="AA57" s="115">
        <f t="shared" ca="1" si="21"/>
        <v>-9.6974852875421542E-4</v>
      </c>
      <c r="AB57" s="115">
        <f t="shared" ca="1" si="21"/>
        <v>-2.9135821851176453E-4</v>
      </c>
      <c r="AC57" s="115">
        <f t="shared" ca="1" si="21"/>
        <v>-3.377742275826482E-4</v>
      </c>
      <c r="AD57" s="115">
        <f t="shared" ca="1" si="21"/>
        <v>4.6485174875426439E-4</v>
      </c>
      <c r="AE57" s="115">
        <f t="shared" ca="1" si="21"/>
        <v>-4.0018619657757883E-4</v>
      </c>
      <c r="AF57" s="114">
        <f t="shared" si="21"/>
        <v>0</v>
      </c>
      <c r="AG57" s="91">
        <f t="shared" si="16"/>
        <v>560</v>
      </c>
      <c r="AI57" s="57">
        <v>1.5771598179999999</v>
      </c>
      <c r="AJ57" s="19">
        <v>3.1801863799999999</v>
      </c>
      <c r="AK57" s="19">
        <v>5.3072981229999998</v>
      </c>
      <c r="AL57" s="19">
        <v>2.8009229929999999</v>
      </c>
      <c r="AM57" s="19">
        <v>5.3072981229999998</v>
      </c>
      <c r="AN57" s="57">
        <v>100</v>
      </c>
      <c r="AO57" s="19">
        <v>1.5771598179999999</v>
      </c>
      <c r="AP57" s="19">
        <v>3.1801863799999999</v>
      </c>
      <c r="AQ57" s="19">
        <v>0.78870222599999995</v>
      </c>
      <c r="AR57" s="57">
        <v>7.026212643</v>
      </c>
      <c r="AS57" s="19">
        <v>1.688473436</v>
      </c>
      <c r="AT57" s="19">
        <v>6.4659406150000001</v>
      </c>
      <c r="AU57" s="19">
        <v>1.688473436</v>
      </c>
      <c r="AV57" s="19">
        <v>6.4659406150000001</v>
      </c>
      <c r="AW57" s="57">
        <v>2.8009229929999999</v>
      </c>
    </row>
    <row r="58" spans="2:49">
      <c r="F58" s="197"/>
      <c r="Q58" s="91">
        <f t="shared" si="14"/>
        <v>490</v>
      </c>
      <c r="R58" s="114">
        <f t="shared" ref="R58:AF58" si="22">(-1)*(R22-R23)/$R$5</f>
        <v>0</v>
      </c>
      <c r="S58" s="115">
        <f t="shared" ca="1" si="22"/>
        <v>-7.447209668701557E-4</v>
      </c>
      <c r="T58" s="115">
        <f t="shared" ca="1" si="22"/>
        <v>-2.2969380192502545E-5</v>
      </c>
      <c r="U58" s="115">
        <f t="shared" ca="1" si="22"/>
        <v>-2.5610311172548399E-4</v>
      </c>
      <c r="V58" s="115">
        <f t="shared" ca="1" si="22"/>
        <v>-4.8847832340779213E-3</v>
      </c>
      <c r="W58" s="115">
        <f t="shared" ca="1" si="22"/>
        <v>-1.0351591411756544E-2</v>
      </c>
      <c r="X58" s="115">
        <f t="shared" ca="1" si="22"/>
        <v>-2.7543293360573831E-3</v>
      </c>
      <c r="Y58" s="115">
        <f t="shared" ca="1" si="22"/>
        <v>-2.4548608105866218E-3</v>
      </c>
      <c r="Z58" s="115">
        <f t="shared" ca="1" si="22"/>
        <v>-1.8585401536906181E-3</v>
      </c>
      <c r="AA58" s="115">
        <f t="shared" ca="1" si="22"/>
        <v>-2.6288153043586655E-3</v>
      </c>
      <c r="AB58" s="115">
        <f t="shared" ca="1" si="22"/>
        <v>-8.5162999114832673E-4</v>
      </c>
      <c r="AC58" s="115">
        <f t="shared" ca="1" si="22"/>
        <v>8.3345288008282686E-4</v>
      </c>
      <c r="AD58" s="115">
        <f t="shared" ca="1" si="22"/>
        <v>4.433413006909502E-4</v>
      </c>
      <c r="AE58" s="115">
        <f t="shared" ca="1" si="22"/>
        <v>4.0332401977382558E-4</v>
      </c>
      <c r="AF58" s="114">
        <f t="shared" si="22"/>
        <v>0</v>
      </c>
      <c r="AG58" s="91">
        <f t="shared" si="16"/>
        <v>490</v>
      </c>
      <c r="AI58" s="57">
        <v>1.5991105990000001</v>
      </c>
      <c r="AJ58" s="19">
        <v>1.7820095250000001</v>
      </c>
      <c r="AK58" s="57">
        <v>7.026212643</v>
      </c>
      <c r="AL58" s="19">
        <v>2.0774667120000001</v>
      </c>
      <c r="AM58" s="57">
        <v>100</v>
      </c>
      <c r="AN58" s="57">
        <v>100</v>
      </c>
      <c r="AO58" s="19">
        <v>1.5991105990000001</v>
      </c>
      <c r="AP58" s="19">
        <v>1.7820095250000001</v>
      </c>
      <c r="AQ58" s="19">
        <v>1.5627419950000001</v>
      </c>
      <c r="AR58" s="57">
        <v>7.026212643</v>
      </c>
      <c r="AS58" s="19">
        <v>0.57288226399999997</v>
      </c>
      <c r="AT58" s="19">
        <v>2.855203312</v>
      </c>
      <c r="AU58" s="19">
        <v>0.57288226399999997</v>
      </c>
      <c r="AV58" s="19">
        <v>2.855203312</v>
      </c>
      <c r="AW58" s="57">
        <v>2.0774667120000001</v>
      </c>
    </row>
    <row r="59" spans="2:49">
      <c r="Q59" s="91">
        <f t="shared" si="14"/>
        <v>420</v>
      </c>
      <c r="R59" s="114">
        <f t="shared" ref="R59:AF59" si="23">(-1)*(R23-R24)/$R$5</f>
        <v>0</v>
      </c>
      <c r="S59" s="115">
        <f t="shared" ca="1" si="23"/>
        <v>-1.5114097591525219E-3</v>
      </c>
      <c r="T59" s="115">
        <f t="shared" ca="1" si="23"/>
        <v>-2.10019485143513E-3</v>
      </c>
      <c r="U59" s="115">
        <f t="shared" ca="1" si="23"/>
        <v>-3.1092132278461447E-3</v>
      </c>
      <c r="V59" s="115">
        <f t="shared" ca="1" si="23"/>
        <v>-6.7358207746890135E-3</v>
      </c>
      <c r="W59" s="115">
        <f t="shared" ca="1" si="23"/>
        <v>-1.6512534059304633E-2</v>
      </c>
      <c r="X59" s="115">
        <f t="shared" ca="1" si="23"/>
        <v>-1.6869800557451853E-2</v>
      </c>
      <c r="Y59" s="115">
        <f t="shared" ca="1" si="23"/>
        <v>-7.6802895495461602E-3</v>
      </c>
      <c r="Z59" s="115">
        <f t="shared" ca="1" si="23"/>
        <v>-4.102630989678703E-3</v>
      </c>
      <c r="AA59" s="115">
        <f t="shared" ca="1" si="23"/>
        <v>-1.7520076702559047E-3</v>
      </c>
      <c r="AB59" s="115">
        <f t="shared" ca="1" si="23"/>
        <v>-2.2740079834225721E-4</v>
      </c>
      <c r="AC59" s="115">
        <f t="shared" ca="1" si="23"/>
        <v>3.9581575494318191E-4</v>
      </c>
      <c r="AD59" s="115">
        <f t="shared" ca="1" si="23"/>
        <v>3.8920509288686844E-4</v>
      </c>
      <c r="AE59" s="115">
        <f t="shared" ca="1" si="23"/>
        <v>6.6261873244570784E-4</v>
      </c>
      <c r="AF59" s="114">
        <f t="shared" si="23"/>
        <v>0</v>
      </c>
      <c r="AG59" s="91">
        <f t="shared" si="16"/>
        <v>420</v>
      </c>
      <c r="AI59" s="57">
        <v>1.492702991</v>
      </c>
      <c r="AJ59" s="19">
        <v>1.327590501</v>
      </c>
      <c r="AK59" s="57">
        <v>7.026212643</v>
      </c>
      <c r="AL59" s="57">
        <v>100</v>
      </c>
      <c r="AM59" s="57">
        <v>100</v>
      </c>
      <c r="AN59" s="57">
        <v>7.026212643</v>
      </c>
      <c r="AO59" s="19">
        <v>1.492702991</v>
      </c>
      <c r="AP59" s="19">
        <v>1.327590501</v>
      </c>
      <c r="AQ59" s="19">
        <v>0.69423982299999998</v>
      </c>
      <c r="AR59" s="19">
        <v>3.1069230980000002</v>
      </c>
      <c r="AS59" s="19">
        <v>0.29187357600000002</v>
      </c>
      <c r="AT59" s="19">
        <v>4.3194669369999996</v>
      </c>
      <c r="AU59" s="19">
        <v>0.29187357600000002</v>
      </c>
      <c r="AV59" s="19">
        <v>4.3194669369999996</v>
      </c>
      <c r="AW59" s="57">
        <v>3.1069230980000002</v>
      </c>
    </row>
    <row r="60" spans="2:49">
      <c r="Q60" s="91">
        <f t="shared" si="14"/>
        <v>350</v>
      </c>
      <c r="R60" s="114">
        <f t="shared" ref="R60:AF60" si="24">(-1)*(R24-R25)/$R$5</f>
        <v>0</v>
      </c>
      <c r="S60" s="115">
        <f t="shared" ca="1" si="24"/>
        <v>-1.8376775308094498E-3</v>
      </c>
      <c r="T60" s="115">
        <f t="shared" ca="1" si="24"/>
        <v>-2.3272618552921034E-3</v>
      </c>
      <c r="U60" s="115">
        <f t="shared" ca="1" si="24"/>
        <v>-3.5601870915205123E-3</v>
      </c>
      <c r="V60" s="115">
        <f t="shared" ca="1" si="24"/>
        <v>-3.977552927433895E-3</v>
      </c>
      <c r="W60" s="115">
        <f t="shared" ca="1" si="24"/>
        <v>-2.6378093522899755E-3</v>
      </c>
      <c r="X60" s="115">
        <f t="shared" ca="1" si="24"/>
        <v>-1.0609116144383637E-2</v>
      </c>
      <c r="Y60" s="115">
        <f t="shared" ca="1" si="24"/>
        <v>-7.5563396053902514E-3</v>
      </c>
      <c r="Z60" s="115">
        <f t="shared" ca="1" si="24"/>
        <v>-4.2169736869677116E-3</v>
      </c>
      <c r="AA60" s="115">
        <f t="shared" ca="1" si="24"/>
        <v>-2.7846511732085282E-3</v>
      </c>
      <c r="AB60" s="115">
        <f t="shared" ca="1" si="24"/>
        <v>-1.3512876445962059E-3</v>
      </c>
      <c r="AC60" s="115">
        <f t="shared" ca="1" si="24"/>
        <v>-2.8615707086032671E-4</v>
      </c>
      <c r="AD60" s="115">
        <f t="shared" ca="1" si="24"/>
        <v>2.315041059586877E-4</v>
      </c>
      <c r="AE60" s="115">
        <f t="shared" ca="1" si="24"/>
        <v>7.860253295543121E-4</v>
      </c>
      <c r="AF60" s="114">
        <f t="shared" si="24"/>
        <v>0</v>
      </c>
      <c r="AG60" s="91">
        <f t="shared" si="16"/>
        <v>350</v>
      </c>
      <c r="AI60" s="57">
        <v>100</v>
      </c>
      <c r="AJ60" s="57">
        <v>100</v>
      </c>
      <c r="AK60" s="57">
        <v>100</v>
      </c>
      <c r="AL60" s="57">
        <v>100</v>
      </c>
      <c r="AM60" s="19">
        <v>0.99353132</v>
      </c>
      <c r="AN60" s="19">
        <v>4.9172759729999997</v>
      </c>
      <c r="AO60" s="19">
        <v>1.710690957</v>
      </c>
      <c r="AP60" s="19">
        <v>3.5680354649999999</v>
      </c>
      <c r="AQ60" s="19">
        <v>0.69955702600000003</v>
      </c>
      <c r="AR60" s="19">
        <v>1.499673756</v>
      </c>
      <c r="AS60" s="19">
        <v>0.99353132</v>
      </c>
      <c r="AT60" s="19">
        <v>4.9172759729999997</v>
      </c>
      <c r="AU60" s="19">
        <v>0.99353132</v>
      </c>
      <c r="AV60" s="19">
        <v>4.9172759729999997</v>
      </c>
      <c r="AW60" s="57">
        <v>1.499673756</v>
      </c>
    </row>
    <row r="61" spans="2:49">
      <c r="B61" t="s">
        <v>200</v>
      </c>
      <c r="Q61" s="91">
        <f t="shared" si="14"/>
        <v>280</v>
      </c>
      <c r="R61" s="114">
        <f t="shared" ref="R61:AF61" si="25">(-1)*(R25-R26)/$R$5</f>
        <v>0</v>
      </c>
      <c r="S61" s="115">
        <f t="shared" ca="1" si="25"/>
        <v>-2.3175003113319039E-3</v>
      </c>
      <c r="T61" s="115">
        <f t="shared" ca="1" si="25"/>
        <v>-2.1998699279403614E-3</v>
      </c>
      <c r="U61" s="115">
        <f t="shared" ca="1" si="25"/>
        <v>-2.8783100826257979E-3</v>
      </c>
      <c r="V61" s="115">
        <f t="shared" ca="1" si="25"/>
        <v>-3.0592773055250939E-3</v>
      </c>
      <c r="W61" s="115">
        <f t="shared" ca="1" si="25"/>
        <v>-1.5248499111586561E-3</v>
      </c>
      <c r="X61" s="115">
        <f t="shared" ca="1" si="25"/>
        <v>-3.5134797723839839E-3</v>
      </c>
      <c r="Y61" s="115">
        <f t="shared" ca="1" si="25"/>
        <v>-6.3973748376456897E-3</v>
      </c>
      <c r="Z61" s="115">
        <f t="shared" ca="1" si="25"/>
        <v>-4.2528437311196805E-3</v>
      </c>
      <c r="AA61" s="115">
        <f t="shared" ca="1" si="25"/>
        <v>-2.0320684587375125E-3</v>
      </c>
      <c r="AB61" s="115">
        <f t="shared" ca="1" si="25"/>
        <v>-8.8440322115600017E-4</v>
      </c>
      <c r="AC61" s="115">
        <f t="shared" ca="1" si="25"/>
        <v>-4.3427879020977605E-4</v>
      </c>
      <c r="AD61" s="115">
        <f t="shared" ca="1" si="25"/>
        <v>-2.0264407954024527E-4</v>
      </c>
      <c r="AE61" s="115">
        <f t="shared" ca="1" si="25"/>
        <v>3.2818768702570978E-4</v>
      </c>
      <c r="AF61" s="114">
        <f t="shared" si="25"/>
        <v>0</v>
      </c>
      <c r="AG61" s="91">
        <f t="shared" si="16"/>
        <v>280</v>
      </c>
      <c r="AI61" s="57">
        <v>100</v>
      </c>
      <c r="AJ61" s="57">
        <v>100</v>
      </c>
      <c r="AK61" s="57">
        <v>100</v>
      </c>
      <c r="AL61" s="19">
        <v>1.542499037</v>
      </c>
      <c r="AM61" s="19">
        <v>3.8651376009999998</v>
      </c>
      <c r="AN61" s="19">
        <v>2.6583046499999998</v>
      </c>
      <c r="AO61" s="19">
        <v>2.2250086370000002</v>
      </c>
      <c r="AP61" s="19">
        <v>1.661457199</v>
      </c>
      <c r="AQ61" s="19">
        <v>6.5935649529999996</v>
      </c>
      <c r="AR61" s="19">
        <v>1.542499037</v>
      </c>
      <c r="AS61" s="19">
        <v>3.8651376009999998</v>
      </c>
      <c r="AT61" s="19">
        <v>2.6583046499999998</v>
      </c>
      <c r="AU61" s="19">
        <v>3.8651376009999998</v>
      </c>
      <c r="AV61" s="19">
        <v>2.6583046499999998</v>
      </c>
      <c r="AW61" s="57">
        <v>1.542499037</v>
      </c>
    </row>
    <row r="62" spans="2:49">
      <c r="B62" t="s">
        <v>201</v>
      </c>
      <c r="Q62" s="91">
        <f t="shared" si="14"/>
        <v>210</v>
      </c>
      <c r="R62" s="114">
        <f t="shared" ref="R62:AF62" si="26">(-1)*(R26-R27)/$R$5</f>
        <v>0</v>
      </c>
      <c r="S62" s="115">
        <f t="shared" ca="1" si="26"/>
        <v>-2.2750217911517924E-3</v>
      </c>
      <c r="T62" s="115">
        <f t="shared" ca="1" si="26"/>
        <v>-3.6550579229924552E-3</v>
      </c>
      <c r="U62" s="115">
        <f t="shared" ca="1" si="26"/>
        <v>-3.3302391531671153E-3</v>
      </c>
      <c r="V62" s="115">
        <f t="shared" ca="1" si="26"/>
        <v>-1.7401842058412903E-4</v>
      </c>
      <c r="W62" s="115">
        <f t="shared" ca="1" si="26"/>
        <v>2.1707615144846062E-3</v>
      </c>
      <c r="X62" s="115">
        <f t="shared" ca="1" si="26"/>
        <v>8.2688404904242166E-4</v>
      </c>
      <c r="Y62" s="115">
        <f t="shared" ca="1" si="26"/>
        <v>-2.135263936725096E-3</v>
      </c>
      <c r="Z62" s="115">
        <f t="shared" ca="1" si="26"/>
        <v>-3.6933439500582413E-3</v>
      </c>
      <c r="AA62" s="115">
        <f t="shared" ca="1" si="26"/>
        <v>-1.2349753434542825E-3</v>
      </c>
      <c r="AB62" s="115">
        <f t="shared" ca="1" si="26"/>
        <v>-6.4825754322685373E-5</v>
      </c>
      <c r="AC62" s="115">
        <f t="shared" ca="1" si="26"/>
        <v>-3.4339638472553294E-4</v>
      </c>
      <c r="AD62" s="115">
        <f t="shared" ca="1" si="26"/>
        <v>-8.8728698611605843E-4</v>
      </c>
      <c r="AE62" s="115">
        <f t="shared" ca="1" si="26"/>
        <v>-1.5636764030115761E-3</v>
      </c>
      <c r="AF62" s="114">
        <f t="shared" si="26"/>
        <v>0</v>
      </c>
      <c r="AG62" s="91">
        <f t="shared" si="16"/>
        <v>210</v>
      </c>
      <c r="AI62" s="57">
        <v>1.801277625</v>
      </c>
      <c r="AJ62" s="57">
        <v>1.327387638</v>
      </c>
      <c r="AK62" s="57">
        <v>3.662726733</v>
      </c>
      <c r="AL62" s="57">
        <v>3.7256474530000001</v>
      </c>
      <c r="AM62" s="57">
        <v>1.1824470789999999</v>
      </c>
      <c r="AN62" s="57">
        <v>3.2766426260000001</v>
      </c>
      <c r="AO62" s="57">
        <v>1.801277625</v>
      </c>
      <c r="AP62" s="57">
        <v>1.327387638</v>
      </c>
      <c r="AQ62" s="57">
        <v>3.662726733</v>
      </c>
      <c r="AR62" s="57">
        <v>3.7256474530000001</v>
      </c>
      <c r="AS62" s="57">
        <v>1.1824470789999999</v>
      </c>
      <c r="AT62" s="57">
        <v>3.2766426260000001</v>
      </c>
      <c r="AU62" s="57">
        <v>1.1824470789999999</v>
      </c>
      <c r="AV62" s="57">
        <v>3.2766426260000001</v>
      </c>
      <c r="AW62" s="57">
        <v>3.7256474530000001</v>
      </c>
    </row>
    <row r="63" spans="2:49">
      <c r="B63" s="196" t="s">
        <v>178</v>
      </c>
      <c r="C63" s="196" t="s">
        <v>179</v>
      </c>
      <c r="D63" s="196" t="s">
        <v>181</v>
      </c>
      <c r="E63" s="196" t="s">
        <v>180</v>
      </c>
      <c r="F63" s="196" t="s">
        <v>134</v>
      </c>
      <c r="G63" s="196" t="s">
        <v>182</v>
      </c>
      <c r="H63" s="196" t="s">
        <v>183</v>
      </c>
      <c r="Q63" s="91">
        <f t="shared" si="14"/>
        <v>140</v>
      </c>
      <c r="R63" s="114">
        <f t="shared" ref="R63:AF63" si="27">(-1)*(R27-R28)/$R$5</f>
        <v>0</v>
      </c>
      <c r="S63" s="115">
        <f t="shared" ca="1" si="27"/>
        <v>-3.6133454757175188E-4</v>
      </c>
      <c r="T63" s="115">
        <f t="shared" ca="1" si="27"/>
        <v>-1.3857402045557266E-3</v>
      </c>
      <c r="U63" s="115">
        <f t="shared" ca="1" si="27"/>
        <v>3.4980401504835102E-4</v>
      </c>
      <c r="V63" s="115">
        <f t="shared" ca="1" si="27"/>
        <v>1.2272320723038124E-3</v>
      </c>
      <c r="W63" s="115">
        <f t="shared" ca="1" si="27"/>
        <v>5.1262872500988774E-4</v>
      </c>
      <c r="X63" s="115">
        <f t="shared" ca="1" si="27"/>
        <v>4.0730536563760977E-4</v>
      </c>
      <c r="Y63" s="115">
        <f t="shared" ca="1" si="27"/>
        <v>1.9713087946773354E-3</v>
      </c>
      <c r="Z63" s="115">
        <f t="shared" ca="1" si="27"/>
        <v>-6.9177120042240856E-5</v>
      </c>
      <c r="AA63" s="115">
        <f t="shared" ca="1" si="27"/>
        <v>-1.6024700068450264E-3</v>
      </c>
      <c r="AB63" s="115">
        <f t="shared" ca="1" si="27"/>
        <v>-4.2084915659432095E-4</v>
      </c>
      <c r="AC63" s="115">
        <f t="shared" ca="1" si="27"/>
        <v>-4.0642820448754589E-4</v>
      </c>
      <c r="AD63" s="115">
        <f t="shared" ca="1" si="27"/>
        <v>-7.3046471187337503E-4</v>
      </c>
      <c r="AE63" s="115">
        <f t="shared" ca="1" si="27"/>
        <v>-1.877392482601538E-3</v>
      </c>
      <c r="AF63" s="114">
        <f t="shared" si="27"/>
        <v>0</v>
      </c>
      <c r="AG63" s="91">
        <f t="shared" si="16"/>
        <v>140</v>
      </c>
    </row>
    <row r="64" spans="2:49">
      <c r="B64" s="196">
        <v>1</v>
      </c>
      <c r="C64" s="208">
        <f>$C$41</f>
        <v>0.1448244787993978</v>
      </c>
      <c r="D64" s="209">
        <f>$C$42</f>
        <v>124.87510593086338</v>
      </c>
      <c r="E64" s="210">
        <f>$C$47</f>
        <v>0.41644717133728387</v>
      </c>
      <c r="F64" s="211">
        <f>$C$45</f>
        <v>1.741923583900941</v>
      </c>
      <c r="G64" s="212">
        <f>$C$48</f>
        <v>106.24413944496382</v>
      </c>
      <c r="H64" s="213">
        <f>$G$52</f>
        <v>34.875105930863384</v>
      </c>
      <c r="Q64" s="91">
        <f t="shared" si="14"/>
        <v>70</v>
      </c>
      <c r="R64" s="114">
        <f t="shared" ref="R64:AF64" si="28">(-1)*(R28-R29)/$R$5</f>
        <v>0</v>
      </c>
      <c r="S64" s="115">
        <f t="shared" ca="1" si="28"/>
        <v>0</v>
      </c>
      <c r="T64" s="115">
        <f t="shared" ca="1" si="28"/>
        <v>0</v>
      </c>
      <c r="U64" s="115">
        <f t="shared" ca="1" si="28"/>
        <v>0</v>
      </c>
      <c r="V64" s="115">
        <f t="shared" ca="1" si="28"/>
        <v>0</v>
      </c>
      <c r="W64" s="115">
        <f t="shared" ca="1" si="28"/>
        <v>0</v>
      </c>
      <c r="X64" s="115">
        <f t="shared" ca="1" si="28"/>
        <v>0</v>
      </c>
      <c r="Y64" s="115">
        <f t="shared" ca="1" si="28"/>
        <v>0</v>
      </c>
      <c r="Z64" s="115">
        <f t="shared" ca="1" si="28"/>
        <v>0</v>
      </c>
      <c r="AA64" s="115">
        <f t="shared" ca="1" si="28"/>
        <v>0</v>
      </c>
      <c r="AB64" s="115">
        <f t="shared" ca="1" si="28"/>
        <v>0</v>
      </c>
      <c r="AC64" s="115">
        <f t="shared" ca="1" si="28"/>
        <v>0</v>
      </c>
      <c r="AD64" s="115">
        <f t="shared" ca="1" si="28"/>
        <v>0</v>
      </c>
      <c r="AE64" s="115">
        <f t="shared" ca="1" si="28"/>
        <v>0</v>
      </c>
      <c r="AF64" s="114">
        <f t="shared" si="28"/>
        <v>0</v>
      </c>
      <c r="AG64" s="91">
        <f t="shared" si="16"/>
        <v>70</v>
      </c>
    </row>
    <row r="65" spans="2:33">
      <c r="B65" s="196">
        <v>2</v>
      </c>
      <c r="C65" s="208">
        <f>$C$41</f>
        <v>0.1448244787993978</v>
      </c>
      <c r="D65" s="209">
        <f>$C$42</f>
        <v>124.87510593086338</v>
      </c>
      <c r="E65" s="210">
        <f>$C$47</f>
        <v>0.41644717133728387</v>
      </c>
      <c r="F65" s="211">
        <f>$C$45</f>
        <v>1.741923583900941</v>
      </c>
      <c r="G65" s="212">
        <f>$C$48</f>
        <v>106.24413944496382</v>
      </c>
      <c r="H65" s="213">
        <f>$G$52</f>
        <v>34.875105930863384</v>
      </c>
      <c r="Q65" s="91">
        <f t="shared" si="14"/>
        <v>0</v>
      </c>
      <c r="R65" s="114">
        <f t="shared" ref="R65:AF65" si="29">(-1)*(R28-R29)/$R$5</f>
        <v>0</v>
      </c>
      <c r="S65" s="114">
        <f t="shared" ca="1" si="29"/>
        <v>0</v>
      </c>
      <c r="T65" s="114">
        <f t="shared" ca="1" si="29"/>
        <v>0</v>
      </c>
      <c r="U65" s="114">
        <f t="shared" ca="1" si="29"/>
        <v>0</v>
      </c>
      <c r="V65" s="114">
        <f t="shared" ca="1" si="29"/>
        <v>0</v>
      </c>
      <c r="W65" s="114">
        <f t="shared" ca="1" si="29"/>
        <v>0</v>
      </c>
      <c r="X65" s="114">
        <f t="shared" ca="1" si="29"/>
        <v>0</v>
      </c>
      <c r="Y65" s="114">
        <f t="shared" ca="1" si="29"/>
        <v>0</v>
      </c>
      <c r="Z65" s="114">
        <f t="shared" ca="1" si="29"/>
        <v>0</v>
      </c>
      <c r="AA65" s="114">
        <f t="shared" ca="1" si="29"/>
        <v>0</v>
      </c>
      <c r="AB65" s="114">
        <f t="shared" ca="1" si="29"/>
        <v>0</v>
      </c>
      <c r="AC65" s="114">
        <f t="shared" ca="1" si="29"/>
        <v>0</v>
      </c>
      <c r="AD65" s="114">
        <f t="shared" ca="1" si="29"/>
        <v>0</v>
      </c>
      <c r="AE65" s="114">
        <f t="shared" ca="1" si="29"/>
        <v>0</v>
      </c>
      <c r="AF65" s="114">
        <f t="shared" si="29"/>
        <v>0</v>
      </c>
      <c r="AG65" s="91">
        <f t="shared" si="16"/>
        <v>0</v>
      </c>
    </row>
    <row r="66" spans="2:33">
      <c r="B66" s="196">
        <v>3</v>
      </c>
      <c r="C66" s="208">
        <f>$C$41</f>
        <v>0.1448244787993978</v>
      </c>
      <c r="D66" s="209">
        <f>$C$42</f>
        <v>124.87510593086338</v>
      </c>
      <c r="E66" s="210">
        <f>$C$47</f>
        <v>0.41644717133728387</v>
      </c>
      <c r="F66" s="211">
        <f>$C$45</f>
        <v>1.741923583900941</v>
      </c>
      <c r="G66" s="212">
        <f>$C$48</f>
        <v>106.24413944496382</v>
      </c>
      <c r="H66" s="213">
        <f>$G$52</f>
        <v>34.875105930863384</v>
      </c>
    </row>
    <row r="67" spans="2:33">
      <c r="B67" s="196">
        <v>4</v>
      </c>
      <c r="C67" s="208">
        <f>$C$41</f>
        <v>0.1448244787993978</v>
      </c>
      <c r="D67" s="209">
        <f>$C$42</f>
        <v>124.87510593086338</v>
      </c>
      <c r="E67" s="210">
        <f>$C$47</f>
        <v>0.41644717133728387</v>
      </c>
      <c r="F67" s="211">
        <f>$C$45</f>
        <v>1.741923583900941</v>
      </c>
      <c r="G67" s="212">
        <f>$C$48</f>
        <v>106.24413944496382</v>
      </c>
      <c r="H67" s="213">
        <f>$G$52</f>
        <v>34.875105930863384</v>
      </c>
    </row>
    <row r="68" spans="2:33">
      <c r="B68" s="196">
        <v>5</v>
      </c>
      <c r="C68" s="208">
        <f>$C$41</f>
        <v>0.1448244787993978</v>
      </c>
      <c r="D68" s="209">
        <f>$C$42</f>
        <v>124.87510593086338</v>
      </c>
      <c r="E68" s="210">
        <f>$C$47</f>
        <v>0.41644717133728387</v>
      </c>
      <c r="F68" s="211">
        <f>$C$45</f>
        <v>1.741923583900941</v>
      </c>
      <c r="G68" s="212">
        <f>$C$48</f>
        <v>106.24413944496382</v>
      </c>
      <c r="H68" s="213">
        <f>$G$52</f>
        <v>34.875105930863384</v>
      </c>
      <c r="Q68" s="80" t="s">
        <v>108</v>
      </c>
      <c r="R68" s="80" t="s">
        <v>109</v>
      </c>
    </row>
    <row r="69" spans="2:33">
      <c r="Q69" s="89"/>
      <c r="R69" s="89">
        <f>R14</f>
        <v>0</v>
      </c>
      <c r="S69" s="89">
        <f t="shared" ref="S69:AF69" si="30">S14</f>
        <v>70</v>
      </c>
      <c r="T69" s="89">
        <f t="shared" si="30"/>
        <v>140</v>
      </c>
      <c r="U69" s="89">
        <f t="shared" si="30"/>
        <v>210</v>
      </c>
      <c r="V69" s="89">
        <f t="shared" si="30"/>
        <v>280</v>
      </c>
      <c r="W69" s="89">
        <f t="shared" si="30"/>
        <v>350</v>
      </c>
      <c r="X69" s="89">
        <f t="shared" si="30"/>
        <v>420</v>
      </c>
      <c r="Y69" s="89">
        <f t="shared" si="30"/>
        <v>490</v>
      </c>
      <c r="Z69" s="89">
        <f t="shared" si="30"/>
        <v>560</v>
      </c>
      <c r="AA69" s="89">
        <f t="shared" si="30"/>
        <v>630</v>
      </c>
      <c r="AB69" s="89">
        <f t="shared" si="30"/>
        <v>700</v>
      </c>
      <c r="AC69" s="89">
        <f t="shared" si="30"/>
        <v>770</v>
      </c>
      <c r="AD69" s="89">
        <f t="shared" si="30"/>
        <v>840</v>
      </c>
      <c r="AE69" s="89">
        <f t="shared" si="30"/>
        <v>910</v>
      </c>
      <c r="AF69" s="89">
        <f t="shared" si="30"/>
        <v>980</v>
      </c>
      <c r="AG69" s="89"/>
    </row>
    <row r="70" spans="2:33">
      <c r="B70" s="196" t="s">
        <v>178</v>
      </c>
      <c r="C70" s="196" t="s">
        <v>179</v>
      </c>
      <c r="D70" s="196" t="s">
        <v>181</v>
      </c>
      <c r="E70" s="196" t="s">
        <v>180</v>
      </c>
      <c r="F70" s="196" t="s">
        <v>134</v>
      </c>
      <c r="G70" s="196" t="s">
        <v>182</v>
      </c>
      <c r="H70" s="196" t="s">
        <v>183</v>
      </c>
      <c r="Q70" s="91">
        <f>Q15</f>
        <v>980</v>
      </c>
      <c r="R70" s="114">
        <f ca="1">S70</f>
        <v>-1.0191447392961501E-2</v>
      </c>
      <c r="S70" s="114">
        <f t="shared" ref="S70:AF70" ca="1" si="31">(R15-S15)/$R$4</f>
        <v>-1.0191497787126634E-2</v>
      </c>
      <c r="T70" s="114">
        <f t="shared" ca="1" si="31"/>
        <v>-6.4697755788610525E-3</v>
      </c>
      <c r="U70" s="114">
        <f t="shared" ca="1" si="31"/>
        <v>-8.4628504578225672E-3</v>
      </c>
      <c r="V70" s="114">
        <f t="shared" ca="1" si="31"/>
        <v>-1.2377830404929974E-2</v>
      </c>
      <c r="W70" s="114">
        <f t="shared" ca="1" si="31"/>
        <v>-9.4932205503482688E-3</v>
      </c>
      <c r="X70" s="114">
        <f t="shared" ca="1" si="31"/>
        <v>-8.4368402282247457E-3</v>
      </c>
      <c r="Y70" s="114">
        <f t="shared" ca="1" si="31"/>
        <v>-8.197674421576753E-3</v>
      </c>
      <c r="Z70" s="114">
        <f t="shared" ca="1" si="31"/>
        <v>-4.7783360939068383E-3</v>
      </c>
      <c r="AA70" s="114">
        <f t="shared" ca="1" si="31"/>
        <v>-5.5178060021116183E-3</v>
      </c>
      <c r="AB70" s="114">
        <f t="shared" ca="1" si="31"/>
        <v>-7.7593062306984201E-3</v>
      </c>
      <c r="AC70" s="114">
        <f t="shared" ca="1" si="31"/>
        <v>-5.9318901428704459E-3</v>
      </c>
      <c r="AD70" s="114">
        <f t="shared" ca="1" si="31"/>
        <v>-5.357770452776224E-3</v>
      </c>
      <c r="AE70" s="114">
        <f t="shared" ca="1" si="31"/>
        <v>-4.9715681211718477E-3</v>
      </c>
      <c r="AF70" s="114">
        <f t="shared" ca="1" si="31"/>
        <v>-2.0536335275746103E-3</v>
      </c>
      <c r="AG70" s="91">
        <f>Q70</f>
        <v>980</v>
      </c>
    </row>
    <row r="71" spans="2:33">
      <c r="B71" s="196">
        <v>1</v>
      </c>
      <c r="C71" s="208">
        <v>4.8142691532418597E-2</v>
      </c>
      <c r="D71" s="209">
        <v>85.007133105669965</v>
      </c>
      <c r="E71" s="210">
        <v>4.7082177731771237E-2</v>
      </c>
      <c r="F71" s="211">
        <v>7.7562273139407376E-2</v>
      </c>
      <c r="G71" s="212">
        <v>81.649711612640743</v>
      </c>
      <c r="H71" s="213">
        <v>12.421007011592252</v>
      </c>
      <c r="Q71" s="91">
        <f t="shared" ref="Q71:Q84" si="32">Q16</f>
        <v>910</v>
      </c>
      <c r="R71" s="114">
        <f ca="1">S71</f>
        <v>-1.0191497787126634E-2</v>
      </c>
      <c r="S71" s="116">
        <f t="shared" ref="S71:AF71" ca="1" si="33">(R16-S16)/$R$4</f>
        <v>-1.0191547357931898E-2</v>
      </c>
      <c r="T71" s="116">
        <f t="shared" ca="1" si="33"/>
        <v>-6.4698047980763411E-3</v>
      </c>
      <c r="U71" s="116">
        <f t="shared" ca="1" si="33"/>
        <v>-8.4628844318647874E-3</v>
      </c>
      <c r="V71" s="116">
        <f t="shared" ca="1" si="33"/>
        <v>-1.2377874922771882E-2</v>
      </c>
      <c r="W71" s="116">
        <f t="shared" ca="1" si="33"/>
        <v>-9.4932496603007625E-3</v>
      </c>
      <c r="X71" s="116">
        <f t="shared" ca="1" si="33"/>
        <v>-8.4368560679463044E-3</v>
      </c>
      <c r="Y71" s="116">
        <f t="shared" ca="1" si="33"/>
        <v>-8.1976827166418582E-3</v>
      </c>
      <c r="Z71" s="116">
        <f t="shared" ca="1" si="33"/>
        <v>-4.7783319896910013E-3</v>
      </c>
      <c r="AA71" s="116">
        <f t="shared" ca="1" si="33"/>
        <v>-5.5177870228257167E-3</v>
      </c>
      <c r="AB71" s="116">
        <f t="shared" ca="1" si="33"/>
        <v>-7.7592675643107407E-3</v>
      </c>
      <c r="AC71" s="116">
        <f t="shared" ca="1" si="33"/>
        <v>-5.9318525884212445E-3</v>
      </c>
      <c r="AD71" s="116">
        <f t="shared" ca="1" si="33"/>
        <v>-5.3577253858715524E-3</v>
      </c>
      <c r="AE71" s="116">
        <f t="shared" ca="1" si="33"/>
        <v>-4.9715225659684031E-3</v>
      </c>
      <c r="AF71" s="114">
        <f t="shared" ca="1" si="33"/>
        <v>-2.0536129273775066E-3</v>
      </c>
      <c r="AG71" s="91">
        <f t="shared" ref="AG71:AG84" si="34">Q71</f>
        <v>910</v>
      </c>
    </row>
    <row r="72" spans="2:33">
      <c r="B72" s="196">
        <v>2</v>
      </c>
      <c r="C72" s="208">
        <v>5.2934225564299164E-2</v>
      </c>
      <c r="D72" s="209">
        <v>79.718660513663934</v>
      </c>
      <c r="E72" s="210">
        <v>4.525715462680114E-2</v>
      </c>
      <c r="F72" s="211">
        <v>7.7933763423825742E-2</v>
      </c>
      <c r="G72" s="212">
        <v>93.709575841617522</v>
      </c>
      <c r="H72" s="213">
        <v>22.280183603041451</v>
      </c>
      <c r="Q72" s="91">
        <f t="shared" si="32"/>
        <v>840</v>
      </c>
      <c r="R72" s="114">
        <f t="shared" ref="R72:R84" ca="1" si="35">S72</f>
        <v>-1.0340839866709724E-2</v>
      </c>
      <c r="S72" s="116">
        <f t="shared" ref="S72:AF72" ca="1" si="36">(R17-S17)/$R$4</f>
        <v>-1.0340889324357607E-2</v>
      </c>
      <c r="T72" s="116">
        <f t="shared" ca="1" si="36"/>
        <v>-6.0643102678203118E-3</v>
      </c>
      <c r="U72" s="116">
        <f t="shared" ca="1" si="36"/>
        <v>-1.004577792817502E-2</v>
      </c>
      <c r="V72" s="116">
        <f t="shared" ca="1" si="36"/>
        <v>-1.2354629039174369E-2</v>
      </c>
      <c r="W72" s="116">
        <f t="shared" ca="1" si="36"/>
        <v>-7.8610919359886917E-3</v>
      </c>
      <c r="X72" s="116">
        <f t="shared" ca="1" si="36"/>
        <v>-9.1127120245183893E-3</v>
      </c>
      <c r="Y72" s="116">
        <f t="shared" ca="1" si="36"/>
        <v>-8.2546476585240013E-3</v>
      </c>
      <c r="Z72" s="116">
        <f t="shared" ca="1" si="36"/>
        <v>-4.6486808749721473E-3</v>
      </c>
      <c r="AA72" s="116">
        <f t="shared" ca="1" si="36"/>
        <v>-6.3207267502580827E-3</v>
      </c>
      <c r="AB72" s="116">
        <f t="shared" ca="1" si="36"/>
        <v>-7.5173653771677049E-3</v>
      </c>
      <c r="AC72" s="116">
        <f t="shared" ca="1" si="36"/>
        <v>-5.3203243143928247E-3</v>
      </c>
      <c r="AD72" s="116">
        <f t="shared" ca="1" si="36"/>
        <v>-5.4786699544958342E-3</v>
      </c>
      <c r="AE72" s="116">
        <f t="shared" ca="1" si="36"/>
        <v>-3.7114321361018808E-3</v>
      </c>
      <c r="AF72" s="114">
        <f t="shared" ca="1" si="36"/>
        <v>-2.968742414053135E-3</v>
      </c>
      <c r="AG72" s="91">
        <f t="shared" si="34"/>
        <v>840</v>
      </c>
    </row>
    <row r="73" spans="2:33">
      <c r="B73" s="196">
        <v>3</v>
      </c>
      <c r="C73" s="208">
        <v>5.2813113207017204E-2</v>
      </c>
      <c r="D73" s="209">
        <v>94.865279816506444</v>
      </c>
      <c r="E73" s="210">
        <v>6.6960451766778603E-2</v>
      </c>
      <c r="F73" s="211">
        <v>0.10426560529110933</v>
      </c>
      <c r="G73" s="212">
        <v>91.059746448233483</v>
      </c>
      <c r="H73" s="213">
        <v>4.8652798165064439</v>
      </c>
      <c r="Q73" s="91">
        <f t="shared" si="32"/>
        <v>770</v>
      </c>
      <c r="R73" s="114">
        <f t="shared" ca="1" si="35"/>
        <v>-1.0234596811816996E-2</v>
      </c>
      <c r="S73" s="116">
        <f t="shared" ref="S73:AF73" ca="1" si="37">(R18-S18)/$R$4</f>
        <v>-1.0234645293582747E-2</v>
      </c>
      <c r="T73" s="116">
        <f t="shared" ca="1" si="37"/>
        <v>-7.2442618400909197E-3</v>
      </c>
      <c r="U73" s="116">
        <f t="shared" ca="1" si="37"/>
        <v>-8.914849172832159E-3</v>
      </c>
      <c r="V73" s="116">
        <f t="shared" ca="1" si="37"/>
        <v>-1.2253318455089713E-2</v>
      </c>
      <c r="W73" s="116">
        <f t="shared" ca="1" si="37"/>
        <v>-8.889467079496529E-3</v>
      </c>
      <c r="X73" s="116">
        <f t="shared" ca="1" si="37"/>
        <v>-8.649096553201778E-3</v>
      </c>
      <c r="Y73" s="116">
        <f t="shared" ca="1" si="37"/>
        <v>-8.549828505056211E-3</v>
      </c>
      <c r="Z73" s="116">
        <f t="shared" ca="1" si="37"/>
        <v>-5.5450747058427754E-3</v>
      </c>
      <c r="AA73" s="116">
        <f t="shared" ca="1" si="37"/>
        <v>-5.2897190562800588E-3</v>
      </c>
      <c r="AB73" s="116">
        <f t="shared" ca="1" si="37"/>
        <v>-6.3443848665664451E-3</v>
      </c>
      <c r="AC73" s="116">
        <f t="shared" ca="1" si="37"/>
        <v>-4.5149886472497002E-3</v>
      </c>
      <c r="AD73" s="116">
        <f t="shared" ca="1" si="37"/>
        <v>-4.4181772779698543E-3</v>
      </c>
      <c r="AE73" s="116">
        <f t="shared" ca="1" si="37"/>
        <v>-3.5397615907113177E-3</v>
      </c>
      <c r="AF73" s="114">
        <f t="shared" ca="1" si="37"/>
        <v>-5.6124269560297894E-3</v>
      </c>
      <c r="AG73" s="91">
        <f t="shared" si="34"/>
        <v>770</v>
      </c>
    </row>
    <row r="74" spans="2:33">
      <c r="B74" s="196">
        <v>4</v>
      </c>
      <c r="C74" s="208">
        <v>0.13744411938660014</v>
      </c>
      <c r="D74" s="209">
        <v>87.996122262355073</v>
      </c>
      <c r="E74" s="210">
        <v>4.8563417248827526E-2</v>
      </c>
      <c r="F74" s="211">
        <v>0.10704117438453077</v>
      </c>
      <c r="G74" s="212">
        <v>87.339050633706222</v>
      </c>
      <c r="H74" s="213">
        <v>13.753492334681511</v>
      </c>
      <c r="Q74" s="91">
        <f t="shared" si="32"/>
        <v>700</v>
      </c>
      <c r="R74" s="114">
        <f t="shared" ca="1" si="35"/>
        <v>-1.0222391789699258E-2</v>
      </c>
      <c r="S74" s="116">
        <f t="shared" ref="S74:AF74" ca="1" si="38">(R19-S19)/$R$4</f>
        <v>-1.0222440113811413E-2</v>
      </c>
      <c r="T74" s="116">
        <f t="shared" ca="1" si="38"/>
        <v>-7.9474370769584569E-3</v>
      </c>
      <c r="U74" s="116">
        <f t="shared" ca="1" si="38"/>
        <v>-6.016199376758128E-3</v>
      </c>
      <c r="V74" s="116">
        <f t="shared" ca="1" si="38"/>
        <v>-1.3602449255577248E-2</v>
      </c>
      <c r="W74" s="116">
        <f t="shared" ca="1" si="38"/>
        <v>-1.3065284731192962E-2</v>
      </c>
      <c r="X74" s="116">
        <f t="shared" ca="1" si="38"/>
        <v>-8.1216986783553182E-3</v>
      </c>
      <c r="Y74" s="116">
        <f t="shared" ca="1" si="38"/>
        <v>-7.9780167711874135E-3</v>
      </c>
      <c r="Z74" s="116">
        <f t="shared" ca="1" si="38"/>
        <v>-5.6395068258569027E-3</v>
      </c>
      <c r="AA74" s="116">
        <f t="shared" ca="1" si="38"/>
        <v>-3.0199013955966945E-3</v>
      </c>
      <c r="AB74" s="116">
        <f t="shared" ca="1" si="38"/>
        <v>-4.9660461559255962E-3</v>
      </c>
      <c r="AC74" s="116">
        <f t="shared" ca="1" si="38"/>
        <v>-4.7337388931785948E-3</v>
      </c>
      <c r="AD74" s="116">
        <f t="shared" ca="1" si="38"/>
        <v>-2.2466031068980943E-3</v>
      </c>
      <c r="AE74" s="116">
        <f t="shared" ca="1" si="38"/>
        <v>-3.97573214612115E-3</v>
      </c>
      <c r="AF74" s="114">
        <f t="shared" ca="1" si="38"/>
        <v>-8.4649454725820306E-3</v>
      </c>
      <c r="AG74" s="91">
        <f t="shared" si="34"/>
        <v>700</v>
      </c>
    </row>
    <row r="75" spans="2:33">
      <c r="B75" s="196">
        <v>5</v>
      </c>
      <c r="C75" s="208">
        <v>4.7917452762423006E-2</v>
      </c>
      <c r="D75" s="209">
        <v>96.597998932517896</v>
      </c>
      <c r="E75" s="210">
        <v>4.0531486345496082E-2</v>
      </c>
      <c r="F75" s="211">
        <v>4.9095601075241718E-2</v>
      </c>
      <c r="G75" s="212">
        <v>89.205003160600171</v>
      </c>
      <c r="H75" s="213">
        <v>22.355399310783753</v>
      </c>
      <c r="Q75" s="91">
        <f t="shared" si="32"/>
        <v>630</v>
      </c>
      <c r="R75" s="114">
        <f t="shared" ca="1" si="35"/>
        <v>-1.0284667366516943E-2</v>
      </c>
      <c r="S75" s="116">
        <f t="shared" ref="S75:AF75" ca="1" si="39">(R20-S20)/$R$4</f>
        <v>-1.0284716274855197E-2</v>
      </c>
      <c r="T75" s="116">
        <f t="shared" ca="1" si="39"/>
        <v>-6.5916427414338483E-3</v>
      </c>
      <c r="U75" s="116">
        <f t="shared" ca="1" si="39"/>
        <v>-5.5922371308879193E-3</v>
      </c>
      <c r="V75" s="116">
        <f t="shared" ca="1" si="39"/>
        <v>-1.5529008179432173E-2</v>
      </c>
      <c r="W75" s="116">
        <f t="shared" ca="1" si="39"/>
        <v>-1.7605293234184468E-2</v>
      </c>
      <c r="X75" s="116">
        <f t="shared" ca="1" si="39"/>
        <v>-7.6416274192890148E-3</v>
      </c>
      <c r="Y75" s="116">
        <f t="shared" ca="1" si="39"/>
        <v>-6.0272374163827993E-3</v>
      </c>
      <c r="Z75" s="116">
        <f t="shared" ca="1" si="39"/>
        <v>-4.8391882928504925E-3</v>
      </c>
      <c r="AA75" s="116">
        <f t="shared" ca="1" si="39"/>
        <v>-1.8270807699999685E-3</v>
      </c>
      <c r="AB75" s="116">
        <f t="shared" ca="1" si="39"/>
        <v>-2.686888610372762E-3</v>
      </c>
      <c r="AC75" s="116">
        <f t="shared" ca="1" si="39"/>
        <v>-4.4942708036866666E-3</v>
      </c>
      <c r="AD75" s="116">
        <f t="shared" ca="1" si="39"/>
        <v>-2.37975604449941E-3</v>
      </c>
      <c r="AE75" s="116">
        <f t="shared" ca="1" si="39"/>
        <v>-6.2747129172367163E-3</v>
      </c>
      <c r="AF75" s="114">
        <f t="shared" ca="1" si="39"/>
        <v>-8.226340164888565E-3</v>
      </c>
      <c r="AG75" s="91">
        <f t="shared" si="34"/>
        <v>630</v>
      </c>
    </row>
    <row r="76" spans="2:33">
      <c r="Q76" s="91">
        <f t="shared" si="32"/>
        <v>560</v>
      </c>
      <c r="R76" s="114">
        <f t="shared" ca="1" si="35"/>
        <v>-1.0688821164962649E-2</v>
      </c>
      <c r="S76" s="116">
        <f t="shared" ref="S76:AF76" ca="1" si="40">(R21-S21)/$R$4</f>
        <v>-1.0688872524180429E-2</v>
      </c>
      <c r="T76" s="116">
        <f t="shared" ca="1" si="40"/>
        <v>-5.5386383675779275E-3</v>
      </c>
      <c r="U76" s="116">
        <f t="shared" ca="1" si="40"/>
        <v>-4.395394317335136E-3</v>
      </c>
      <c r="V76" s="116">
        <f t="shared" ca="1" si="40"/>
        <v>-1.6171785774625799E-2</v>
      </c>
      <c r="W76" s="116">
        <f t="shared" ca="1" si="40"/>
        <v>-1.952472011348131E-2</v>
      </c>
      <c r="X76" s="116">
        <f t="shared" ca="1" si="40"/>
        <v>-8.6698300361945264E-3</v>
      </c>
      <c r="Y76" s="116">
        <f t="shared" ca="1" si="40"/>
        <v>-4.2440571374876461E-3</v>
      </c>
      <c r="Z76" s="116">
        <f t="shared" ca="1" si="40"/>
        <v>-3.4899367645883621E-3</v>
      </c>
      <c r="AA76" s="116">
        <f t="shared" ca="1" si="40"/>
        <v>-2.378743871855704E-3</v>
      </c>
      <c r="AB76" s="116">
        <f t="shared" ca="1" si="40"/>
        <v>-1.6702472143939368E-3</v>
      </c>
      <c r="AC76" s="116">
        <f t="shared" ca="1" si="40"/>
        <v>-3.6840945116109326E-3</v>
      </c>
      <c r="AD76" s="116">
        <f t="shared" ca="1" si="40"/>
        <v>-6.4647088483078671E-3</v>
      </c>
      <c r="AE76" s="116">
        <f t="shared" ca="1" si="40"/>
        <v>-7.7551059728063719E-3</v>
      </c>
      <c r="AF76" s="114">
        <f t="shared" ca="1" si="40"/>
        <v>-5.3238645455540535E-3</v>
      </c>
      <c r="AG76" s="91">
        <f t="shared" si="34"/>
        <v>560</v>
      </c>
    </row>
    <row r="77" spans="2:33">
      <c r="Q77" s="91">
        <f t="shared" si="32"/>
        <v>490</v>
      </c>
      <c r="R77" s="114">
        <f t="shared" ca="1" si="35"/>
        <v>-1.0952949200868391E-2</v>
      </c>
      <c r="S77" s="116">
        <f t="shared" ref="S77:AF77" ca="1" si="41">(R22-S22)/$R$4</f>
        <v>-1.0953002119008001E-2</v>
      </c>
      <c r="T77" s="116">
        <f t="shared" ca="1" si="41"/>
        <v>-4.1874496687366253E-3</v>
      </c>
      <c r="U77" s="116">
        <f t="shared" ca="1" si="41"/>
        <v>-6.3030182170929752E-3</v>
      </c>
      <c r="V77" s="116">
        <f t="shared" ca="1" si="41"/>
        <v>-1.248034069674629E-2</v>
      </c>
      <c r="W77" s="116">
        <f t="shared" ca="1" si="41"/>
        <v>-1.6717286028229441E-2</v>
      </c>
      <c r="X77" s="116">
        <f t="shared" ca="1" si="41"/>
        <v>-1.2673472069110403E-2</v>
      </c>
      <c r="Y77" s="116">
        <f t="shared" ca="1" si="41"/>
        <v>-2.9838342492878056E-3</v>
      </c>
      <c r="Z77" s="116">
        <f t="shared" ca="1" si="41"/>
        <v>-3.6837554200961418E-3</v>
      </c>
      <c r="AA77" s="116">
        <f t="shared" ca="1" si="41"/>
        <v>-4.1500719102649389E-3</v>
      </c>
      <c r="AB77" s="116">
        <f t="shared" ca="1" si="41"/>
        <v>-2.3486375246363879E-3</v>
      </c>
      <c r="AC77" s="116">
        <f t="shared" ca="1" si="41"/>
        <v>-3.6376785025400492E-3</v>
      </c>
      <c r="AD77" s="116">
        <f t="shared" ca="1" si="41"/>
        <v>-7.267334824644779E-3</v>
      </c>
      <c r="AE77" s="116">
        <f t="shared" ca="1" si="41"/>
        <v>-6.8900680274745288E-3</v>
      </c>
      <c r="AF77" s="114">
        <f t="shared" ca="1" si="41"/>
        <v>-5.7240507421316318E-3</v>
      </c>
      <c r="AG77" s="91">
        <f t="shared" si="34"/>
        <v>490</v>
      </c>
    </row>
    <row r="78" spans="2:33">
      <c r="Q78" s="91">
        <f t="shared" si="32"/>
        <v>420</v>
      </c>
      <c r="R78" s="114">
        <f t="shared" ca="1" si="35"/>
        <v>-1.0208231830050148E-2</v>
      </c>
      <c r="S78" s="116">
        <f t="shared" ref="S78:AF78" ca="1" si="42">(R23-S23)/$R$4</f>
        <v>-1.0208281152137845E-2</v>
      </c>
      <c r="T78" s="116">
        <f t="shared" ca="1" si="42"/>
        <v>-4.9092012554142785E-3</v>
      </c>
      <c r="U78" s="116">
        <f t="shared" ca="1" si="42"/>
        <v>-6.0698844855599935E-3</v>
      </c>
      <c r="V78" s="116">
        <f t="shared" ca="1" si="42"/>
        <v>-7.8516605743938536E-3</v>
      </c>
      <c r="W78" s="116">
        <f t="shared" ca="1" si="42"/>
        <v>-1.1250477850550819E-2</v>
      </c>
      <c r="X78" s="116">
        <f t="shared" ca="1" si="42"/>
        <v>-2.0270734144809566E-2</v>
      </c>
      <c r="Y78" s="116">
        <f t="shared" ca="1" si="42"/>
        <v>-3.2833027747585673E-3</v>
      </c>
      <c r="Z78" s="116">
        <f t="shared" ca="1" si="42"/>
        <v>-4.2800760769921451E-3</v>
      </c>
      <c r="AA78" s="116">
        <f t="shared" ca="1" si="42"/>
        <v>-3.3797967595968919E-3</v>
      </c>
      <c r="AB78" s="116">
        <f t="shared" ca="1" si="42"/>
        <v>-4.1258228378467264E-3</v>
      </c>
      <c r="AC78" s="116">
        <f t="shared" ca="1" si="42"/>
        <v>-5.3227613737712029E-3</v>
      </c>
      <c r="AD78" s="116">
        <f t="shared" ca="1" si="42"/>
        <v>-6.8772232452529031E-3</v>
      </c>
      <c r="AE78" s="116">
        <f t="shared" ca="1" si="42"/>
        <v>-6.8500507465574043E-3</v>
      </c>
      <c r="AF78" s="114">
        <f t="shared" ca="1" si="42"/>
        <v>-5.320726722357806E-3</v>
      </c>
      <c r="AG78" s="91">
        <f t="shared" si="34"/>
        <v>420</v>
      </c>
    </row>
    <row r="79" spans="2:33">
      <c r="Q79" s="91">
        <f t="shared" si="32"/>
        <v>350</v>
      </c>
      <c r="R79" s="114">
        <f t="shared" ca="1" si="35"/>
        <v>-8.6968288985393161E-3</v>
      </c>
      <c r="S79" s="116">
        <f t="shared" ref="S79:AF79" ca="1" si="43">(R24-S24)/$R$4</f>
        <v>-8.6968713929853232E-3</v>
      </c>
      <c r="T79" s="116">
        <f t="shared" ca="1" si="43"/>
        <v>-4.3204161631316702E-3</v>
      </c>
      <c r="U79" s="116">
        <f t="shared" ca="1" si="43"/>
        <v>-5.0608661091489787E-3</v>
      </c>
      <c r="V79" s="116">
        <f t="shared" ca="1" si="43"/>
        <v>-4.2250530275509844E-3</v>
      </c>
      <c r="W79" s="116">
        <f t="shared" ca="1" si="43"/>
        <v>-1.4737645659351982E-3</v>
      </c>
      <c r="X79" s="116">
        <f t="shared" ca="1" si="43"/>
        <v>-1.9913467646662346E-2</v>
      </c>
      <c r="Y79" s="116">
        <f t="shared" ca="1" si="43"/>
        <v>-1.2472813782664259E-2</v>
      </c>
      <c r="Z79" s="116">
        <f t="shared" ca="1" si="43"/>
        <v>-7.8577346368596014E-3</v>
      </c>
      <c r="AA79" s="116">
        <f t="shared" ca="1" si="43"/>
        <v>-5.7304200790196901E-3</v>
      </c>
      <c r="AB79" s="116">
        <f t="shared" ca="1" si="43"/>
        <v>-5.650429709760374E-3</v>
      </c>
      <c r="AC79" s="116">
        <f t="shared" ca="1" si="43"/>
        <v>-5.9459779270566414E-3</v>
      </c>
      <c r="AD79" s="116">
        <f t="shared" ca="1" si="43"/>
        <v>-6.870612583196589E-3</v>
      </c>
      <c r="AE79" s="116">
        <f t="shared" ca="1" si="43"/>
        <v>-7.1234643861162435E-3</v>
      </c>
      <c r="AF79" s="114">
        <f t="shared" ca="1" si="43"/>
        <v>-4.6581079899120983E-3</v>
      </c>
      <c r="AG79" s="91">
        <f t="shared" si="34"/>
        <v>350</v>
      </c>
    </row>
    <row r="80" spans="2:33">
      <c r="Q80" s="91">
        <f t="shared" si="32"/>
        <v>280</v>
      </c>
      <c r="R80" s="114">
        <f t="shared" ca="1" si="35"/>
        <v>-6.8591597578931997E-3</v>
      </c>
      <c r="S80" s="116">
        <f t="shared" ref="S80:AF80" ca="1" si="44">(R25-S25)/$R$4</f>
        <v>-6.8591938621758736E-3</v>
      </c>
      <c r="T80" s="116">
        <f t="shared" ca="1" si="44"/>
        <v>-3.8308318386490164E-3</v>
      </c>
      <c r="U80" s="116">
        <f t="shared" ca="1" si="44"/>
        <v>-3.8279408729205702E-3</v>
      </c>
      <c r="V80" s="116">
        <f t="shared" ca="1" si="44"/>
        <v>-3.8076871916376018E-3</v>
      </c>
      <c r="W80" s="116">
        <f t="shared" ca="1" si="44"/>
        <v>-2.8135081410791177E-3</v>
      </c>
      <c r="X80" s="116">
        <f t="shared" ca="1" si="44"/>
        <v>-1.1942160854568685E-2</v>
      </c>
      <c r="Y80" s="116">
        <f t="shared" ca="1" si="44"/>
        <v>-1.5525590321657644E-2</v>
      </c>
      <c r="Z80" s="116">
        <f t="shared" ca="1" si="44"/>
        <v>-1.1197100555282141E-2</v>
      </c>
      <c r="AA80" s="116">
        <f t="shared" ca="1" si="44"/>
        <v>-7.1627425927788735E-3</v>
      </c>
      <c r="AB80" s="116">
        <f t="shared" ca="1" si="44"/>
        <v>-7.0837932383726963E-3</v>
      </c>
      <c r="AC80" s="116">
        <f t="shared" ca="1" si="44"/>
        <v>-7.0111085007925206E-3</v>
      </c>
      <c r="AD80" s="116">
        <f t="shared" ca="1" si="44"/>
        <v>-7.3882737600156033E-3</v>
      </c>
      <c r="AE80" s="116">
        <f t="shared" ca="1" si="44"/>
        <v>-7.6779856097118678E-3</v>
      </c>
      <c r="AF80" s="114">
        <f t="shared" ca="1" si="44"/>
        <v>-3.8720826603577865E-3</v>
      </c>
      <c r="AG80" s="91">
        <f t="shared" si="34"/>
        <v>280</v>
      </c>
    </row>
    <row r="81" spans="17:33">
      <c r="Q81" s="91">
        <f t="shared" si="32"/>
        <v>210</v>
      </c>
      <c r="R81" s="114">
        <f t="shared" ca="1" si="35"/>
        <v>-4.5416705285154938E-3</v>
      </c>
      <c r="S81" s="116">
        <f t="shared" ref="S81:AF81" ca="1" si="45">(R26-S26)/$R$4</f>
        <v>-4.5416935508439697E-3</v>
      </c>
      <c r="T81" s="116">
        <f t="shared" ca="1" si="45"/>
        <v>-3.9484622220405594E-3</v>
      </c>
      <c r="U81" s="116">
        <f t="shared" ca="1" si="45"/>
        <v>-3.1495007182351336E-3</v>
      </c>
      <c r="V81" s="116">
        <f t="shared" ca="1" si="45"/>
        <v>-3.6267199687383058E-3</v>
      </c>
      <c r="W81" s="116">
        <f t="shared" ca="1" si="45"/>
        <v>-4.3479355354455558E-3</v>
      </c>
      <c r="X81" s="116">
        <f t="shared" ca="1" si="45"/>
        <v>-9.9535309933433576E-3</v>
      </c>
      <c r="Y81" s="116">
        <f t="shared" ca="1" si="45"/>
        <v>-1.2641695256395939E-2</v>
      </c>
      <c r="Z81" s="116">
        <f t="shared" ca="1" si="45"/>
        <v>-1.3341631661808151E-2</v>
      </c>
      <c r="AA81" s="116">
        <f t="shared" ca="1" si="45"/>
        <v>-9.383517865161041E-3</v>
      </c>
      <c r="AB81" s="116">
        <f t="shared" ca="1" si="45"/>
        <v>-8.2314584759542089E-3</v>
      </c>
      <c r="AC81" s="116">
        <f t="shared" ca="1" si="45"/>
        <v>-7.4612329317387451E-3</v>
      </c>
      <c r="AD81" s="116">
        <f t="shared" ca="1" si="45"/>
        <v>-7.619908470685134E-3</v>
      </c>
      <c r="AE81" s="116">
        <f t="shared" ca="1" si="45"/>
        <v>-8.2088173762778233E-3</v>
      </c>
      <c r="AF81" s="114">
        <f t="shared" ca="1" si="45"/>
        <v>-3.5438949733320765E-3</v>
      </c>
      <c r="AG81" s="91">
        <f t="shared" si="34"/>
        <v>210</v>
      </c>
    </row>
    <row r="82" spans="17:33">
      <c r="Q82" s="91">
        <f t="shared" si="32"/>
        <v>140</v>
      </c>
      <c r="R82" s="114">
        <f t="shared" ca="1" si="35"/>
        <v>-2.2666600401830043E-3</v>
      </c>
      <c r="S82" s="116">
        <f t="shared" ref="S82:AF82" ca="1" si="46">(R27-S27)/$R$4</f>
        <v>-2.2666717596921768E-3</v>
      </c>
      <c r="T82" s="116">
        <f t="shared" ca="1" si="46"/>
        <v>-2.5684260901998966E-3</v>
      </c>
      <c r="U82" s="116">
        <f t="shared" ca="1" si="46"/>
        <v>-3.4743194880604731E-3</v>
      </c>
      <c r="V82" s="116">
        <f t="shared" ca="1" si="46"/>
        <v>-6.7829407013212922E-3</v>
      </c>
      <c r="W82" s="116">
        <f t="shared" ca="1" si="46"/>
        <v>-6.6927154705142908E-3</v>
      </c>
      <c r="X82" s="116">
        <f t="shared" ca="1" si="46"/>
        <v>-8.6096535279011725E-3</v>
      </c>
      <c r="Y82" s="116">
        <f t="shared" ca="1" si="46"/>
        <v>-9.6795472706284209E-3</v>
      </c>
      <c r="Z82" s="116">
        <f t="shared" ca="1" si="46"/>
        <v>-1.1783551648475006E-2</v>
      </c>
      <c r="AA82" s="116">
        <f t="shared" ca="1" si="46"/>
        <v>-1.1841886471765E-2</v>
      </c>
      <c r="AB82" s="116">
        <f t="shared" ca="1" si="46"/>
        <v>-9.4016080650858053E-3</v>
      </c>
      <c r="AC82" s="116">
        <f t="shared" ca="1" si="46"/>
        <v>-7.1826623013358975E-3</v>
      </c>
      <c r="AD82" s="116">
        <f t="shared" ca="1" si="46"/>
        <v>-7.0760178692946089E-3</v>
      </c>
      <c r="AE82" s="116">
        <f t="shared" ca="1" si="46"/>
        <v>-7.5324279593823058E-3</v>
      </c>
      <c r="AF82" s="114">
        <f t="shared" ca="1" si="46"/>
        <v>-5.1075713763436524E-3</v>
      </c>
      <c r="AG82" s="91">
        <f t="shared" si="34"/>
        <v>140</v>
      </c>
    </row>
    <row r="83" spans="17:33">
      <c r="Q83" s="91">
        <f t="shared" si="32"/>
        <v>70</v>
      </c>
      <c r="R83" s="114">
        <f t="shared" ca="1" si="35"/>
        <v>-1.9053273703036667E-3</v>
      </c>
      <c r="S83" s="116">
        <f t="shared" ref="S83:AF83" ca="1" si="47">(R28-S28)/$R$4</f>
        <v>-1.905337212120425E-3</v>
      </c>
      <c r="T83" s="116">
        <f t="shared" ca="1" si="47"/>
        <v>-1.5440204332159218E-3</v>
      </c>
      <c r="U83" s="116">
        <f t="shared" ca="1" si="47"/>
        <v>-5.2098637076645514E-3</v>
      </c>
      <c r="V83" s="116">
        <f t="shared" ca="1" si="47"/>
        <v>-7.6603687585767534E-3</v>
      </c>
      <c r="W83" s="116">
        <f t="shared" ca="1" si="47"/>
        <v>-5.978112123220366E-3</v>
      </c>
      <c r="X83" s="116">
        <f t="shared" ca="1" si="47"/>
        <v>-8.5043301685288949E-3</v>
      </c>
      <c r="Y83" s="116">
        <f t="shared" ca="1" si="47"/>
        <v>-1.1243550699668146E-2</v>
      </c>
      <c r="Z83" s="116">
        <f t="shared" ca="1" si="47"/>
        <v>-9.7430657337554301E-3</v>
      </c>
      <c r="AA83" s="116">
        <f t="shared" ca="1" si="47"/>
        <v>-1.0308593584962214E-2</v>
      </c>
      <c r="AB83" s="116">
        <f t="shared" ca="1" si="47"/>
        <v>-1.0583228915336512E-2</v>
      </c>
      <c r="AC83" s="116">
        <f t="shared" ca="1" si="47"/>
        <v>-7.1970832534426722E-3</v>
      </c>
      <c r="AD83" s="116">
        <f t="shared" ca="1" si="47"/>
        <v>-6.7519813619087796E-3</v>
      </c>
      <c r="AE83" s="116">
        <f t="shared" ca="1" si="47"/>
        <v>-6.3855001886541423E-3</v>
      </c>
      <c r="AF83" s="114">
        <f t="shared" ca="1" si="47"/>
        <v>-6.9849638589451904E-3</v>
      </c>
      <c r="AG83" s="91">
        <f t="shared" si="34"/>
        <v>70</v>
      </c>
    </row>
    <row r="84" spans="17:33">
      <c r="Q84" s="91">
        <f t="shared" si="32"/>
        <v>0</v>
      </c>
      <c r="R84" s="114">
        <f t="shared" ca="1" si="35"/>
        <v>-1.9053273703036667E-3</v>
      </c>
      <c r="S84" s="114">
        <f t="shared" ref="S84:AF84" ca="1" si="48">(R29-S29)/$R$4</f>
        <v>-1.905337212120425E-3</v>
      </c>
      <c r="T84" s="114">
        <f t="shared" ca="1" si="48"/>
        <v>-1.5440204332159218E-3</v>
      </c>
      <c r="U84" s="114">
        <f t="shared" ca="1" si="48"/>
        <v>-5.2098637076645514E-3</v>
      </c>
      <c r="V84" s="114">
        <f t="shared" ca="1" si="48"/>
        <v>-7.6603687585767534E-3</v>
      </c>
      <c r="W84" s="114">
        <f t="shared" ca="1" si="48"/>
        <v>-5.978112123220366E-3</v>
      </c>
      <c r="X84" s="114">
        <f t="shared" ca="1" si="48"/>
        <v>-8.5043301685288949E-3</v>
      </c>
      <c r="Y84" s="114">
        <f t="shared" ca="1" si="48"/>
        <v>-1.1243550699668146E-2</v>
      </c>
      <c r="Z84" s="114">
        <f t="shared" ca="1" si="48"/>
        <v>-9.7430657337554301E-3</v>
      </c>
      <c r="AA84" s="114">
        <f t="shared" ca="1" si="48"/>
        <v>-1.0308593584962214E-2</v>
      </c>
      <c r="AB84" s="114">
        <f t="shared" ca="1" si="48"/>
        <v>-1.0583228915336512E-2</v>
      </c>
      <c r="AC84" s="114">
        <f t="shared" ca="1" si="48"/>
        <v>-7.1970832534426722E-3</v>
      </c>
      <c r="AD84" s="114">
        <f t="shared" ca="1" si="48"/>
        <v>-6.7519813619087796E-3</v>
      </c>
      <c r="AE84" s="114">
        <f t="shared" ca="1" si="48"/>
        <v>-6.3855001886541423E-3</v>
      </c>
      <c r="AF84" s="114">
        <f t="shared" ca="1" si="48"/>
        <v>-6.9849638589451904E-3</v>
      </c>
      <c r="AG84" s="91">
        <f t="shared" si="34"/>
        <v>0</v>
      </c>
    </row>
    <row r="86" spans="17:33">
      <c r="Q86" s="80" t="s">
        <v>110</v>
      </c>
      <c r="R86" s="80"/>
    </row>
    <row r="87" spans="17:33">
      <c r="Q87" s="89"/>
      <c r="R87" s="89">
        <f>R14</f>
        <v>0</v>
      </c>
      <c r="S87" s="89">
        <f t="shared" ref="S87:AF87" si="49">S14</f>
        <v>70</v>
      </c>
      <c r="T87" s="89">
        <f t="shared" si="49"/>
        <v>140</v>
      </c>
      <c r="U87" s="89">
        <f t="shared" si="49"/>
        <v>210</v>
      </c>
      <c r="V87" s="89">
        <f t="shared" si="49"/>
        <v>280</v>
      </c>
      <c r="W87" s="89">
        <f t="shared" si="49"/>
        <v>350</v>
      </c>
      <c r="X87" s="89">
        <f t="shared" si="49"/>
        <v>420</v>
      </c>
      <c r="Y87" s="89">
        <f t="shared" si="49"/>
        <v>490</v>
      </c>
      <c r="Z87" s="89">
        <f t="shared" si="49"/>
        <v>560</v>
      </c>
      <c r="AA87" s="89">
        <f t="shared" si="49"/>
        <v>630</v>
      </c>
      <c r="AB87" s="89">
        <f t="shared" si="49"/>
        <v>700</v>
      </c>
      <c r="AC87" s="89">
        <f t="shared" si="49"/>
        <v>770</v>
      </c>
      <c r="AD87" s="89">
        <f t="shared" si="49"/>
        <v>840</v>
      </c>
      <c r="AE87" s="89">
        <f t="shared" si="49"/>
        <v>910</v>
      </c>
      <c r="AF87" s="89">
        <f t="shared" si="49"/>
        <v>980</v>
      </c>
      <c r="AG87" s="89">
        <f t="shared" ref="AG87" si="50">AF87+$C$3</f>
        <v>980</v>
      </c>
    </row>
    <row r="88" spans="17:33">
      <c r="Q88" s="91">
        <f t="shared" ref="Q88:Q102" si="51">Q15</f>
        <v>980</v>
      </c>
      <c r="R88" s="93">
        <f t="shared" ref="R88:AF88" ca="1" si="52">SQRT(R51^2+R70^2)</f>
        <v>1.0191447392961501E-2</v>
      </c>
      <c r="S88" s="93">
        <f t="shared" ca="1" si="52"/>
        <v>1.0191497787247188E-2</v>
      </c>
      <c r="T88" s="93">
        <f t="shared" ca="1" si="52"/>
        <v>6.469775579340812E-3</v>
      </c>
      <c r="U88" s="93">
        <f t="shared" ca="1" si="52"/>
        <v>8.4628504585738361E-3</v>
      </c>
      <c r="V88" s="93">
        <f t="shared" ca="1" si="52"/>
        <v>1.2377830405929244E-2</v>
      </c>
      <c r="W88" s="93">
        <f t="shared" ca="1" si="52"/>
        <v>9.4932205521780968E-3</v>
      </c>
      <c r="X88" s="93">
        <f t="shared" ca="1" si="52"/>
        <v>8.4368402306484978E-3</v>
      </c>
      <c r="Y88" s="93">
        <f t="shared" ca="1" si="52"/>
        <v>8.1976744242800489E-3</v>
      </c>
      <c r="Z88" s="93">
        <f t="shared" ca="1" si="52"/>
        <v>4.778336098365526E-3</v>
      </c>
      <c r="AA88" s="93">
        <f t="shared" ca="1" si="52"/>
        <v>5.5178060052953953E-3</v>
      </c>
      <c r="AB88" s="93">
        <f t="shared" ca="1" si="52"/>
        <v>7.759306232124741E-3</v>
      </c>
      <c r="AC88" s="93">
        <f t="shared" ca="1" si="52"/>
        <v>5.9318901439131492E-3</v>
      </c>
      <c r="AD88" s="93">
        <f t="shared" ca="1" si="52"/>
        <v>5.3577704531846534E-3</v>
      </c>
      <c r="AE88" s="93">
        <f t="shared" ca="1" si="52"/>
        <v>4.9715681212145271E-3</v>
      </c>
      <c r="AF88" s="93">
        <f t="shared" ca="1" si="52"/>
        <v>2.0536335275746103E-3</v>
      </c>
      <c r="AG88" s="91">
        <f>Q88</f>
        <v>980</v>
      </c>
    </row>
    <row r="89" spans="17:33">
      <c r="Q89" s="91">
        <f t="shared" si="51"/>
        <v>910</v>
      </c>
      <c r="R89" s="93">
        <f t="shared" ref="R89:AF89" ca="1" si="53">SQRT(R52^2+R71^2)</f>
        <v>1.0191497787126634E-2</v>
      </c>
      <c r="S89" s="94">
        <f t="shared" ca="1" si="53"/>
        <v>1.0192641491385074E-2</v>
      </c>
      <c r="T89" s="94">
        <f t="shared" ca="1" si="53"/>
        <v>6.4748736096674883E-3</v>
      </c>
      <c r="U89" s="94">
        <f t="shared" ca="1" si="53"/>
        <v>8.5662508957546329E-3</v>
      </c>
      <c r="V89" s="94">
        <f t="shared" ca="1" si="53"/>
        <v>1.2446320217086091E-2</v>
      </c>
      <c r="W89" s="94">
        <f t="shared" ca="1" si="53"/>
        <v>9.4989372177639499E-3</v>
      </c>
      <c r="X89" s="94">
        <f t="shared" ca="1" si="53"/>
        <v>8.4439968904371828E-3</v>
      </c>
      <c r="Y89" s="94">
        <f t="shared" ca="1" si="53"/>
        <v>8.2076394774604367E-3</v>
      </c>
      <c r="Z89" s="94">
        <f t="shared" ca="1" si="53"/>
        <v>4.7862104797234649E-3</v>
      </c>
      <c r="AA89" s="94">
        <f t="shared" ca="1" si="53"/>
        <v>5.6219983380561278E-3</v>
      </c>
      <c r="AB89" s="94">
        <f t="shared" ca="1" si="53"/>
        <v>7.8041250627062944E-3</v>
      </c>
      <c r="AC89" s="94">
        <f t="shared" ca="1" si="53"/>
        <v>5.9360810697659605E-3</v>
      </c>
      <c r="AD89" s="94">
        <f t="shared" ca="1" si="53"/>
        <v>5.3688191776907167E-3</v>
      </c>
      <c r="AE89" s="94">
        <f t="shared" ca="1" si="53"/>
        <v>5.0550468446213491E-3</v>
      </c>
      <c r="AF89" s="93">
        <f t="shared" ca="1" si="53"/>
        <v>2.0536129273775066E-3</v>
      </c>
      <c r="AG89" s="91">
        <f t="shared" ref="AG89:AG102" si="54">Q89</f>
        <v>910</v>
      </c>
    </row>
    <row r="90" spans="17:33">
      <c r="Q90" s="91">
        <f t="shared" si="51"/>
        <v>840</v>
      </c>
      <c r="R90" s="93">
        <f t="shared" ref="R90:AF90" ca="1" si="55">SQRT(R53^2+R72^2)</f>
        <v>1.0340839866709724E-2</v>
      </c>
      <c r="S90" s="94">
        <f t="shared" ca="1" si="55"/>
        <v>1.0341435094448372E-2</v>
      </c>
      <c r="T90" s="94">
        <f t="shared" ca="1" si="55"/>
        <v>6.1586286549081444E-3</v>
      </c>
      <c r="U90" s="94">
        <f t="shared" ca="1" si="55"/>
        <v>1.0045940894188187E-2</v>
      </c>
      <c r="V90" s="94">
        <f t="shared" ca="1" si="55"/>
        <v>1.2355646119348274E-2</v>
      </c>
      <c r="W90" s="94">
        <f t="shared" ca="1" si="55"/>
        <v>7.9090703544670415E-3</v>
      </c>
      <c r="X90" s="94">
        <f t="shared" ca="1" si="55"/>
        <v>9.1217619749491049E-3</v>
      </c>
      <c r="Y90" s="94">
        <f t="shared" ca="1" si="55"/>
        <v>8.2843938921310575E-3</v>
      </c>
      <c r="Z90" s="94">
        <f t="shared" ca="1" si="55"/>
        <v>4.9156084945233738E-3</v>
      </c>
      <c r="AA90" s="94">
        <f t="shared" ca="1" si="55"/>
        <v>6.3460888003655791E-3</v>
      </c>
      <c r="AB90" s="94">
        <f t="shared" ca="1" si="55"/>
        <v>7.541766587454304E-3</v>
      </c>
      <c r="AC90" s="94">
        <f t="shared" ca="1" si="55"/>
        <v>5.5043840025295948E-3</v>
      </c>
      <c r="AD90" s="94">
        <f t="shared" ca="1" si="55"/>
        <v>6.0105472021782617E-3</v>
      </c>
      <c r="AE90" s="94">
        <f t="shared" ca="1" si="55"/>
        <v>4.5567308959797133E-3</v>
      </c>
      <c r="AF90" s="93">
        <f t="shared" ca="1" si="55"/>
        <v>2.968742414053135E-3</v>
      </c>
      <c r="AG90" s="91">
        <f t="shared" si="54"/>
        <v>840</v>
      </c>
    </row>
    <row r="91" spans="17:33">
      <c r="Q91" s="91">
        <f t="shared" si="51"/>
        <v>770</v>
      </c>
      <c r="R91" s="93">
        <f t="shared" ref="R91:AF91" ca="1" si="56">SQRT(R54^2+R73^2)</f>
        <v>1.0234596811816996E-2</v>
      </c>
      <c r="S91" s="94">
        <f t="shared" ca="1" si="56"/>
        <v>1.023465257113639E-2</v>
      </c>
      <c r="T91" s="94">
        <f t="shared" ca="1" si="56"/>
        <v>7.2771401819396748E-3</v>
      </c>
      <c r="U91" s="94">
        <f t="shared" ca="1" si="56"/>
        <v>9.1841377169682853E-3</v>
      </c>
      <c r="V91" s="94">
        <f t="shared" ca="1" si="56"/>
        <v>1.2283359452593779E-2</v>
      </c>
      <c r="W91" s="94">
        <f t="shared" ca="1" si="56"/>
        <v>9.4882504537490402E-3</v>
      </c>
      <c r="X91" s="94">
        <f t="shared" ca="1" si="56"/>
        <v>9.0879178298076957E-3</v>
      </c>
      <c r="Y91" s="94">
        <f t="shared" ca="1" si="56"/>
        <v>8.8328564834308614E-3</v>
      </c>
      <c r="Z91" s="94">
        <f t="shared" ca="1" si="56"/>
        <v>6.0079504955342306E-3</v>
      </c>
      <c r="AA91" s="94">
        <f t="shared" ca="1" si="56"/>
        <v>5.2898911829471155E-3</v>
      </c>
      <c r="AB91" s="94">
        <f t="shared" ca="1" si="56"/>
        <v>6.4834574664714897E-3</v>
      </c>
      <c r="AC91" s="94">
        <f t="shared" ca="1" si="56"/>
        <v>4.6510881931677555E-3</v>
      </c>
      <c r="AD91" s="94">
        <f t="shared" ca="1" si="56"/>
        <v>5.5076719978574516E-3</v>
      </c>
      <c r="AE91" s="94">
        <f t="shared" ca="1" si="56"/>
        <v>4.5460723714376254E-3</v>
      </c>
      <c r="AF91" s="93">
        <f t="shared" ca="1" si="56"/>
        <v>5.6124269560297894E-3</v>
      </c>
      <c r="AG91" s="91">
        <f t="shared" si="54"/>
        <v>770</v>
      </c>
    </row>
    <row r="92" spans="17:33">
      <c r="Q92" s="91">
        <f t="shared" si="51"/>
        <v>700</v>
      </c>
      <c r="R92" s="93">
        <f t="shared" ref="R92:AF92" ca="1" si="57">SQRT(R55^2+R74^2)</f>
        <v>1.0222391789699258E-2</v>
      </c>
      <c r="S92" s="94">
        <f t="shared" ca="1" si="57"/>
        <v>1.0222629808454136E-2</v>
      </c>
      <c r="T92" s="94">
        <f t="shared" ca="1" si="57"/>
        <v>8.0520149875621932E-3</v>
      </c>
      <c r="U92" s="94">
        <f t="shared" ca="1" si="57"/>
        <v>6.2565480846225457E-3</v>
      </c>
      <c r="V92" s="94">
        <f t="shared" ca="1" si="57"/>
        <v>1.3604055997061371E-2</v>
      </c>
      <c r="W92" s="94">
        <f t="shared" ca="1" si="57"/>
        <v>1.3901636324634859E-2</v>
      </c>
      <c r="X92" s="94">
        <f t="shared" ca="1" si="57"/>
        <v>9.1753193336142867E-3</v>
      </c>
      <c r="Y92" s="94">
        <f t="shared" ca="1" si="57"/>
        <v>8.308006474084877E-3</v>
      </c>
      <c r="Z92" s="94">
        <f t="shared" ca="1" si="57"/>
        <v>5.8402150531837536E-3</v>
      </c>
      <c r="AA92" s="94">
        <f t="shared" ca="1" si="57"/>
        <v>3.0373496095601497E-3</v>
      </c>
      <c r="AB92" s="94">
        <f t="shared" ca="1" si="57"/>
        <v>5.3366624517469652E-3</v>
      </c>
      <c r="AC92" s="94">
        <f t="shared" ca="1" si="57"/>
        <v>5.217264681314151E-3</v>
      </c>
      <c r="AD92" s="94">
        <f t="shared" ca="1" si="57"/>
        <v>3.0483393134944814E-3</v>
      </c>
      <c r="AE92" s="94">
        <f t="shared" ca="1" si="57"/>
        <v>3.9828857114610483E-3</v>
      </c>
      <c r="AF92" s="93">
        <f t="shared" ca="1" si="57"/>
        <v>8.4649454725820306E-3</v>
      </c>
      <c r="AG92" s="91">
        <f t="shared" si="54"/>
        <v>700</v>
      </c>
    </row>
    <row r="93" spans="17:33">
      <c r="Q93" s="91">
        <f t="shared" si="51"/>
        <v>630</v>
      </c>
      <c r="R93" s="93">
        <f t="shared" ref="R93:AF93" ca="1" si="58">SQRT(R56^2+R75^2)</f>
        <v>1.0284667366516943E-2</v>
      </c>
      <c r="S93" s="94">
        <f t="shared" ca="1" si="58"/>
        <v>1.0292654231447785E-2</v>
      </c>
      <c r="T93" s="94">
        <f t="shared" ca="1" si="58"/>
        <v>6.6235004279764738E-3</v>
      </c>
      <c r="U93" s="94">
        <f t="shared" ca="1" si="58"/>
        <v>5.888946524379806E-3</v>
      </c>
      <c r="V93" s="94">
        <f t="shared" ca="1" si="58"/>
        <v>1.5575528740539557E-2</v>
      </c>
      <c r="W93" s="94">
        <f t="shared" ca="1" si="58"/>
        <v>1.7619867806242924E-2</v>
      </c>
      <c r="X93" s="94">
        <f t="shared" ca="1" si="58"/>
        <v>7.8382717528074561E-3</v>
      </c>
      <c r="Y93" s="94">
        <f t="shared" ca="1" si="58"/>
        <v>6.0273601487219625E-3</v>
      </c>
      <c r="Z93" s="94">
        <f t="shared" ca="1" si="58"/>
        <v>5.0342326197333294E-3</v>
      </c>
      <c r="AA93" s="94">
        <f t="shared" ca="1" si="58"/>
        <v>2.0092804706638313E-3</v>
      </c>
      <c r="AB93" s="94">
        <f t="shared" ca="1" si="58"/>
        <v>3.2637164811588079E-3</v>
      </c>
      <c r="AC93" s="94">
        <f t="shared" ca="1" si="58"/>
        <v>5.2239207471189934E-3</v>
      </c>
      <c r="AD93" s="94">
        <f t="shared" ca="1" si="58"/>
        <v>2.7722838327803854E-3</v>
      </c>
      <c r="AE93" s="94">
        <f t="shared" ca="1" si="58"/>
        <v>6.9134931051219369E-3</v>
      </c>
      <c r="AF93" s="93">
        <f t="shared" ca="1" si="58"/>
        <v>8.226340164888565E-3</v>
      </c>
      <c r="AG93" s="91">
        <f t="shared" si="54"/>
        <v>630</v>
      </c>
    </row>
    <row r="94" spans="17:33">
      <c r="Q94" s="91">
        <f t="shared" si="51"/>
        <v>560</v>
      </c>
      <c r="R94" s="93">
        <f t="shared" ref="R94:AF94" ca="1" si="59">SQRT(R57^2+R76^2)</f>
        <v>1.0688821164962649E-2</v>
      </c>
      <c r="S94" s="94">
        <f t="shared" ca="1" si="59"/>
        <v>1.0692135440642484E-2</v>
      </c>
      <c r="T94" s="94">
        <f t="shared" ca="1" si="59"/>
        <v>5.6443079701966499E-3</v>
      </c>
      <c r="U94" s="94">
        <f t="shared" ca="1" si="59"/>
        <v>4.4713328872805448E-3</v>
      </c>
      <c r="V94" s="94">
        <f t="shared" ca="1" si="59"/>
        <v>1.6424634203985891E-2</v>
      </c>
      <c r="W94" s="94">
        <f t="shared" ca="1" si="59"/>
        <v>2.0333665423741442E-2</v>
      </c>
      <c r="X94" s="94">
        <f t="shared" ca="1" si="59"/>
        <v>8.830089483371311E-3</v>
      </c>
      <c r="Y94" s="94">
        <f t="shared" ca="1" si="59"/>
        <v>5.1600029994485703E-3</v>
      </c>
      <c r="Z94" s="94">
        <f t="shared" ca="1" si="59"/>
        <v>4.4376975300123881E-3</v>
      </c>
      <c r="AA94" s="94">
        <f t="shared" ca="1" si="59"/>
        <v>2.5688196933440132E-3</v>
      </c>
      <c r="AB94" s="94">
        <f t="shared" ca="1" si="59"/>
        <v>1.695469070400594E-3</v>
      </c>
      <c r="AC94" s="94">
        <f t="shared" ca="1" si="59"/>
        <v>3.6995464315643951E-3</v>
      </c>
      <c r="AD94" s="94">
        <f t="shared" ca="1" si="59"/>
        <v>6.4814001297335382E-3</v>
      </c>
      <c r="AE94" s="94">
        <f t="shared" ca="1" si="59"/>
        <v>7.7654244984667964E-3</v>
      </c>
      <c r="AF94" s="93">
        <f t="shared" ca="1" si="59"/>
        <v>5.3238645455540535E-3</v>
      </c>
      <c r="AG94" s="91">
        <f t="shared" si="54"/>
        <v>560</v>
      </c>
    </row>
    <row r="95" spans="17:33">
      <c r="Q95" s="91">
        <f t="shared" si="51"/>
        <v>490</v>
      </c>
      <c r="R95" s="93">
        <f t="shared" ref="R95:AF95" ca="1" si="60">SQRT(R58^2+R77^2)</f>
        <v>1.0952949200868391E-2</v>
      </c>
      <c r="S95" s="94">
        <f t="shared" ca="1" si="60"/>
        <v>1.0978290610905224E-2</v>
      </c>
      <c r="T95" s="94">
        <f t="shared" ca="1" si="60"/>
        <v>4.1875126651305669E-3</v>
      </c>
      <c r="U95" s="94">
        <f t="shared" ca="1" si="60"/>
        <v>6.3082190393835705E-3</v>
      </c>
      <c r="V95" s="94">
        <f t="shared" ca="1" si="60"/>
        <v>1.3402239034981821E-2</v>
      </c>
      <c r="W95" s="94">
        <f t="shared" ca="1" si="60"/>
        <v>1.9662733708861214E-2</v>
      </c>
      <c r="X95" s="94">
        <f t="shared" ca="1" si="60"/>
        <v>1.2969318578012794E-2</v>
      </c>
      <c r="Y95" s="94">
        <f t="shared" ca="1" si="60"/>
        <v>3.8638851466596324E-3</v>
      </c>
      <c r="Z95" s="94">
        <f t="shared" ca="1" si="60"/>
        <v>4.1260423529052691E-3</v>
      </c>
      <c r="AA95" s="94">
        <f t="shared" ca="1" si="60"/>
        <v>4.9126130281959331E-3</v>
      </c>
      <c r="AB95" s="94">
        <f t="shared" ca="1" si="60"/>
        <v>2.4982737768213955E-3</v>
      </c>
      <c r="AC95" s="94">
        <f t="shared" ca="1" si="60"/>
        <v>3.7319363058820249E-3</v>
      </c>
      <c r="AD95" s="94">
        <f t="shared" ca="1" si="60"/>
        <v>7.2808452093416397E-3</v>
      </c>
      <c r="AE95" s="94">
        <f t="shared" ca="1" si="60"/>
        <v>6.9018626245494962E-3</v>
      </c>
      <c r="AF95" s="93">
        <f t="shared" ca="1" si="60"/>
        <v>5.7240507421316318E-3</v>
      </c>
      <c r="AG95" s="91">
        <f t="shared" si="54"/>
        <v>490</v>
      </c>
    </row>
    <row r="96" spans="17:33">
      <c r="Q96" s="91">
        <f t="shared" si="51"/>
        <v>420</v>
      </c>
      <c r="R96" s="93">
        <f t="shared" ref="R96:AF96" ca="1" si="61">SQRT(R59^2+R78^2)</f>
        <v>1.0208231830050148E-2</v>
      </c>
      <c r="S96" s="94">
        <f t="shared" ca="1" si="61"/>
        <v>1.0319562177784203E-2</v>
      </c>
      <c r="T96" s="94">
        <f t="shared" ca="1" si="61"/>
        <v>5.3395763296497367E-3</v>
      </c>
      <c r="U96" s="94">
        <f t="shared" ca="1" si="61"/>
        <v>6.8198757000590086E-3</v>
      </c>
      <c r="V96" s="94">
        <f t="shared" ca="1" si="61"/>
        <v>1.0345040129657444E-2</v>
      </c>
      <c r="W96" s="94">
        <f t="shared" ca="1" si="61"/>
        <v>1.9980916718845262E-2</v>
      </c>
      <c r="X96" s="94">
        <f t="shared" ca="1" si="61"/>
        <v>2.6372198118809725E-2</v>
      </c>
      <c r="Y96" s="94">
        <f t="shared" ca="1" si="61"/>
        <v>8.3526597366111628E-3</v>
      </c>
      <c r="Z96" s="94">
        <f t="shared" ca="1" si="61"/>
        <v>5.9287968646524339E-3</v>
      </c>
      <c r="AA96" s="94">
        <f t="shared" ca="1" si="61"/>
        <v>3.8069091153870712E-3</v>
      </c>
      <c r="AB96" s="94">
        <f t="shared" ca="1" si="61"/>
        <v>4.1320848505789799E-3</v>
      </c>
      <c r="AC96" s="94">
        <f t="shared" ca="1" si="61"/>
        <v>5.337458079832753E-3</v>
      </c>
      <c r="AD96" s="94">
        <f t="shared" ca="1" si="61"/>
        <v>6.8882276508094552E-3</v>
      </c>
      <c r="AE96" s="94">
        <f t="shared" ca="1" si="61"/>
        <v>6.8820243253711047E-3</v>
      </c>
      <c r="AF96" s="93">
        <f t="shared" ca="1" si="61"/>
        <v>5.320726722357806E-3</v>
      </c>
      <c r="AG96" s="91">
        <f t="shared" si="54"/>
        <v>420</v>
      </c>
    </row>
    <row r="97" spans="17:33">
      <c r="Q97" s="91">
        <f t="shared" si="51"/>
        <v>350</v>
      </c>
      <c r="R97" s="93">
        <f t="shared" ref="R97:AF97" ca="1" si="62">SQRT(R60^2+R79^2)</f>
        <v>8.6968288985393161E-3</v>
      </c>
      <c r="S97" s="94">
        <f t="shared" ca="1" si="62"/>
        <v>8.888904923181954E-3</v>
      </c>
      <c r="T97" s="94">
        <f t="shared" ca="1" si="62"/>
        <v>4.9073560667376708E-3</v>
      </c>
      <c r="U97" s="94">
        <f t="shared" ca="1" si="62"/>
        <v>6.1876730603161317E-3</v>
      </c>
      <c r="V97" s="94">
        <f t="shared" ca="1" si="62"/>
        <v>5.8027579973798397E-3</v>
      </c>
      <c r="W97" s="94">
        <f t="shared" ca="1" si="62"/>
        <v>3.0215923243936504E-3</v>
      </c>
      <c r="X97" s="94">
        <f t="shared" ca="1" si="62"/>
        <v>2.2563234233586495E-2</v>
      </c>
      <c r="Y97" s="94">
        <f t="shared" ca="1" si="62"/>
        <v>1.4583187302130108E-2</v>
      </c>
      <c r="Z97" s="94">
        <f t="shared" ca="1" si="62"/>
        <v>8.9177833961069687E-3</v>
      </c>
      <c r="AA97" s="94">
        <f t="shared" ca="1" si="62"/>
        <v>6.3711848535797219E-3</v>
      </c>
      <c r="AB97" s="94">
        <f t="shared" ca="1" si="62"/>
        <v>5.809761974761192E-3</v>
      </c>
      <c r="AC97" s="94">
        <f t="shared" ca="1" si="62"/>
        <v>5.9528597647053767E-3</v>
      </c>
      <c r="AD97" s="94">
        <f t="shared" ca="1" si="62"/>
        <v>6.8745117222574464E-3</v>
      </c>
      <c r="AE97" s="94">
        <f t="shared" ca="1" si="62"/>
        <v>7.1666994271399045E-3</v>
      </c>
      <c r="AF97" s="93">
        <f t="shared" ca="1" si="62"/>
        <v>4.6581079899120983E-3</v>
      </c>
      <c r="AG97" s="91">
        <f t="shared" si="54"/>
        <v>350</v>
      </c>
    </row>
    <row r="98" spans="17:33">
      <c r="Q98" s="91">
        <f t="shared" si="51"/>
        <v>280</v>
      </c>
      <c r="R98" s="93">
        <f t="shared" ref="R98:AF98" ca="1" si="63">SQRT(R61^2+R80^2)</f>
        <v>6.8591597578931997E-3</v>
      </c>
      <c r="S98" s="94">
        <f t="shared" ca="1" si="63"/>
        <v>7.2401207263370028E-3</v>
      </c>
      <c r="T98" s="94">
        <f t="shared" ca="1" si="63"/>
        <v>4.4175445980616131E-3</v>
      </c>
      <c r="U98" s="94">
        <f t="shared" ca="1" si="63"/>
        <v>4.789342361777995E-3</v>
      </c>
      <c r="V98" s="94">
        <f t="shared" ca="1" si="63"/>
        <v>4.8844303026516741E-3</v>
      </c>
      <c r="W98" s="94">
        <f t="shared" ca="1" si="63"/>
        <v>3.2001555136397723E-3</v>
      </c>
      <c r="X98" s="94">
        <f t="shared" ca="1" si="63"/>
        <v>1.2448282852961854E-2</v>
      </c>
      <c r="Y98" s="94">
        <f t="shared" ca="1" si="63"/>
        <v>1.6791973071955891E-2</v>
      </c>
      <c r="Z98" s="94">
        <f t="shared" ca="1" si="63"/>
        <v>1.1977551529691851E-2</v>
      </c>
      <c r="AA98" s="94">
        <f t="shared" ca="1" si="63"/>
        <v>7.4454135997541783E-3</v>
      </c>
      <c r="AB98" s="94">
        <f t="shared" ca="1" si="63"/>
        <v>7.1387881115498753E-3</v>
      </c>
      <c r="AC98" s="94">
        <f t="shared" ca="1" si="63"/>
        <v>7.0245455708900645E-3</v>
      </c>
      <c r="AD98" s="94">
        <f t="shared" ca="1" si="63"/>
        <v>7.3910522779850373E-3</v>
      </c>
      <c r="AE98" s="94">
        <f t="shared" ca="1" si="63"/>
        <v>7.6849964333666285E-3</v>
      </c>
      <c r="AF98" s="93">
        <f t="shared" ca="1" si="63"/>
        <v>3.8720826603577865E-3</v>
      </c>
      <c r="AG98" s="91">
        <f t="shared" si="54"/>
        <v>280</v>
      </c>
    </row>
    <row r="99" spans="17:33">
      <c r="Q99" s="91">
        <f t="shared" si="51"/>
        <v>210</v>
      </c>
      <c r="R99" s="93">
        <f t="shared" ref="R99:AF99" ca="1" si="64">SQRT(R62^2+R81^2)</f>
        <v>4.5416705285154938E-3</v>
      </c>
      <c r="S99" s="94">
        <f t="shared" ca="1" si="64"/>
        <v>5.0796362527245212E-3</v>
      </c>
      <c r="T99" s="94">
        <f t="shared" ca="1" si="64"/>
        <v>5.380502052718816E-3</v>
      </c>
      <c r="U99" s="94">
        <f t="shared" ca="1" si="64"/>
        <v>4.5836500293380657E-3</v>
      </c>
      <c r="V99" s="94">
        <f t="shared" ca="1" si="64"/>
        <v>3.6308924718790243E-3</v>
      </c>
      <c r="W99" s="94">
        <f t="shared" ca="1" si="64"/>
        <v>4.8597066756294795E-3</v>
      </c>
      <c r="X99" s="94">
        <f t="shared" ca="1" si="64"/>
        <v>9.987818403736002E-3</v>
      </c>
      <c r="Y99" s="94">
        <f t="shared" ca="1" si="64"/>
        <v>1.2820757038297791E-2</v>
      </c>
      <c r="Z99" s="94">
        <f t="shared" ca="1" si="64"/>
        <v>1.3843407273239978E-2</v>
      </c>
      <c r="AA99" s="94">
        <f t="shared" ca="1" si="64"/>
        <v>9.4644372059164966E-3</v>
      </c>
      <c r="AB99" s="94">
        <f t="shared" ca="1" si="64"/>
        <v>8.2317137352912045E-3</v>
      </c>
      <c r="AC99" s="94">
        <f t="shared" ca="1" si="64"/>
        <v>7.4691310029149516E-3</v>
      </c>
      <c r="AD99" s="94">
        <f t="shared" ca="1" si="64"/>
        <v>7.6713938301556373E-3</v>
      </c>
      <c r="AE99" s="94">
        <f t="shared" ca="1" si="64"/>
        <v>8.3564206817522031E-3</v>
      </c>
      <c r="AF99" s="93">
        <f t="shared" ca="1" si="64"/>
        <v>3.5438949733320765E-3</v>
      </c>
      <c r="AG99" s="91">
        <f t="shared" si="54"/>
        <v>210</v>
      </c>
    </row>
    <row r="100" spans="17:33">
      <c r="Q100" s="91">
        <f t="shared" si="51"/>
        <v>140</v>
      </c>
      <c r="R100" s="93">
        <f t="shared" ref="R100:AF100" ca="1" si="65">SQRT(R63^2+R82^2)</f>
        <v>2.2666600401830043E-3</v>
      </c>
      <c r="S100" s="94">
        <f t="shared" ca="1" si="65"/>
        <v>2.2952915983497418E-3</v>
      </c>
      <c r="T100" s="94">
        <f t="shared" ca="1" si="65"/>
        <v>2.9184051287204239E-3</v>
      </c>
      <c r="U100" s="94">
        <f t="shared" ca="1" si="65"/>
        <v>3.4918846994224672E-3</v>
      </c>
      <c r="V100" s="94">
        <f t="shared" ca="1" si="65"/>
        <v>6.8930677580401091E-3</v>
      </c>
      <c r="W100" s="94">
        <f t="shared" ca="1" si="65"/>
        <v>6.7123191654573896E-3</v>
      </c>
      <c r="X100" s="94">
        <f t="shared" ca="1" si="65"/>
        <v>8.619282541567963E-3</v>
      </c>
      <c r="Y100" s="94">
        <f t="shared" ca="1" si="65"/>
        <v>9.8782434535853759E-3</v>
      </c>
      <c r="Z100" s="94">
        <f t="shared" ca="1" si="65"/>
        <v>1.1783754704092214E-2</v>
      </c>
      <c r="AA100" s="94">
        <f t="shared" ca="1" si="65"/>
        <v>1.1949819468636705E-2</v>
      </c>
      <c r="AB100" s="94">
        <f t="shared" ca="1" si="65"/>
        <v>9.4110226979905124E-3</v>
      </c>
      <c r="AC100" s="94">
        <f t="shared" ca="1" si="65"/>
        <v>7.1941519041812613E-3</v>
      </c>
      <c r="AD100" s="94">
        <f t="shared" ca="1" si="65"/>
        <v>7.1136212706236239E-3</v>
      </c>
      <c r="AE100" s="94">
        <f t="shared" ca="1" si="65"/>
        <v>7.7628650314824519E-3</v>
      </c>
      <c r="AF100" s="93">
        <f t="shared" ca="1" si="65"/>
        <v>5.1075713763436524E-3</v>
      </c>
      <c r="AG100" s="91">
        <f t="shared" si="54"/>
        <v>140</v>
      </c>
    </row>
    <row r="101" spans="17:33">
      <c r="Q101" s="91">
        <f t="shared" si="51"/>
        <v>70</v>
      </c>
      <c r="R101" s="93">
        <f t="shared" ref="R101:AF101" ca="1" si="66">SQRT(R64^2+R83^2)</f>
        <v>1.9053273703036667E-3</v>
      </c>
      <c r="S101" s="94">
        <f t="shared" ca="1" si="66"/>
        <v>1.905337212120425E-3</v>
      </c>
      <c r="T101" s="94">
        <f t="shared" ca="1" si="66"/>
        <v>1.5440204332159218E-3</v>
      </c>
      <c r="U101" s="94">
        <f t="shared" ca="1" si="66"/>
        <v>5.2098637076645514E-3</v>
      </c>
      <c r="V101" s="94">
        <f t="shared" ca="1" si="66"/>
        <v>7.6603687585767534E-3</v>
      </c>
      <c r="W101" s="94">
        <f t="shared" ca="1" si="66"/>
        <v>5.978112123220366E-3</v>
      </c>
      <c r="X101" s="94">
        <f t="shared" ca="1" si="66"/>
        <v>8.5043301685288949E-3</v>
      </c>
      <c r="Y101" s="94">
        <f t="shared" ca="1" si="66"/>
        <v>1.1243550699668146E-2</v>
      </c>
      <c r="Z101" s="94">
        <f t="shared" ca="1" si="66"/>
        <v>9.7430657337554301E-3</v>
      </c>
      <c r="AA101" s="94">
        <f t="shared" ca="1" si="66"/>
        <v>1.0308593584962214E-2</v>
      </c>
      <c r="AB101" s="94">
        <f t="shared" ca="1" si="66"/>
        <v>1.0583228915336512E-2</v>
      </c>
      <c r="AC101" s="94">
        <f t="shared" ca="1" si="66"/>
        <v>7.1970832534426722E-3</v>
      </c>
      <c r="AD101" s="94">
        <f t="shared" ca="1" si="66"/>
        <v>6.7519813619087796E-3</v>
      </c>
      <c r="AE101" s="94">
        <f t="shared" ca="1" si="66"/>
        <v>6.3855001886541423E-3</v>
      </c>
      <c r="AF101" s="93">
        <f t="shared" ca="1" si="66"/>
        <v>6.9849638589451904E-3</v>
      </c>
      <c r="AG101" s="91">
        <f t="shared" si="54"/>
        <v>70</v>
      </c>
    </row>
    <row r="102" spans="17:33">
      <c r="Q102" s="91">
        <f t="shared" si="51"/>
        <v>0</v>
      </c>
      <c r="R102" s="93">
        <f t="shared" ref="R102:AF102" ca="1" si="67">SQRT(R65^2+R84^2)</f>
        <v>1.9053273703036667E-3</v>
      </c>
      <c r="S102" s="93">
        <f t="shared" ca="1" si="67"/>
        <v>1.905337212120425E-3</v>
      </c>
      <c r="T102" s="93">
        <f t="shared" ca="1" si="67"/>
        <v>1.5440204332159218E-3</v>
      </c>
      <c r="U102" s="93">
        <f t="shared" ca="1" si="67"/>
        <v>5.2098637076645514E-3</v>
      </c>
      <c r="V102" s="93">
        <f t="shared" ca="1" si="67"/>
        <v>7.6603687585767534E-3</v>
      </c>
      <c r="W102" s="93">
        <f t="shared" ca="1" si="67"/>
        <v>5.978112123220366E-3</v>
      </c>
      <c r="X102" s="93">
        <f t="shared" ca="1" si="67"/>
        <v>8.5043301685288949E-3</v>
      </c>
      <c r="Y102" s="93">
        <f t="shared" ca="1" si="67"/>
        <v>1.1243550699668146E-2</v>
      </c>
      <c r="Z102" s="93">
        <f t="shared" ca="1" si="67"/>
        <v>9.7430657337554301E-3</v>
      </c>
      <c r="AA102" s="93">
        <f t="shared" ca="1" si="67"/>
        <v>1.0308593584962214E-2</v>
      </c>
      <c r="AB102" s="93">
        <f t="shared" ca="1" si="67"/>
        <v>1.0583228915336512E-2</v>
      </c>
      <c r="AC102" s="93">
        <f t="shared" ca="1" si="67"/>
        <v>7.1970832534426722E-3</v>
      </c>
      <c r="AD102" s="93">
        <f t="shared" ca="1" si="67"/>
        <v>6.7519813619087796E-3</v>
      </c>
      <c r="AE102" s="93">
        <f t="shared" ca="1" si="67"/>
        <v>6.3855001886541423E-3</v>
      </c>
      <c r="AF102" s="93">
        <f t="shared" ca="1" si="67"/>
        <v>6.9849638589451904E-3</v>
      </c>
      <c r="AG102" s="91">
        <f t="shared" si="54"/>
        <v>0</v>
      </c>
    </row>
    <row r="104" spans="17:33">
      <c r="Q104" s="80" t="s">
        <v>111</v>
      </c>
      <c r="R104" s="80"/>
    </row>
    <row r="105" spans="17:33">
      <c r="Q105" s="89"/>
      <c r="R105" s="89">
        <f>R14</f>
        <v>0</v>
      </c>
      <c r="S105" s="89">
        <f t="shared" ref="S105:AF105" si="68">S14</f>
        <v>70</v>
      </c>
      <c r="T105" s="89">
        <f t="shared" si="68"/>
        <v>140</v>
      </c>
      <c r="U105" s="89">
        <f t="shared" si="68"/>
        <v>210</v>
      </c>
      <c r="V105" s="89">
        <f t="shared" si="68"/>
        <v>280</v>
      </c>
      <c r="W105" s="89">
        <f t="shared" si="68"/>
        <v>350</v>
      </c>
      <c r="X105" s="89">
        <f t="shared" si="68"/>
        <v>420</v>
      </c>
      <c r="Y105" s="89">
        <f t="shared" si="68"/>
        <v>490</v>
      </c>
      <c r="Z105" s="89">
        <f t="shared" si="68"/>
        <v>560</v>
      </c>
      <c r="AA105" s="89">
        <f t="shared" si="68"/>
        <v>630</v>
      </c>
      <c r="AB105" s="89">
        <f t="shared" si="68"/>
        <v>700</v>
      </c>
      <c r="AC105" s="89">
        <f t="shared" si="68"/>
        <v>770</v>
      </c>
      <c r="AD105" s="89">
        <f t="shared" si="68"/>
        <v>840</v>
      </c>
      <c r="AE105" s="89">
        <f t="shared" si="68"/>
        <v>910</v>
      </c>
      <c r="AF105" s="89">
        <f t="shared" si="68"/>
        <v>980</v>
      </c>
      <c r="AG105" s="89">
        <f t="shared" ref="AG105" si="69">AF105+$C$3</f>
        <v>980</v>
      </c>
    </row>
    <row r="106" spans="17:33">
      <c r="Q106" s="91">
        <f t="shared" ref="Q106:Q120" si="70">Q15</f>
        <v>980</v>
      </c>
      <c r="R106" s="44">
        <f t="shared" ref="R106:AF106" ca="1" si="71">DEGREES(ATAN(R51/R70))</f>
        <v>0</v>
      </c>
      <c r="S106" s="44">
        <f t="shared" ca="1" si="71"/>
        <v>-2.786830736737269E-4</v>
      </c>
      <c r="T106" s="44">
        <f t="shared" ca="1" si="71"/>
        <v>-6.9775768728738924E-4</v>
      </c>
      <c r="U106" s="44">
        <f t="shared" ca="1" si="71"/>
        <v>-7.6344311050568472E-4</v>
      </c>
      <c r="V106" s="44">
        <f t="shared" ca="1" si="71"/>
        <v>-7.2804272127822186E-4</v>
      </c>
      <c r="W106" s="44">
        <f t="shared" ca="1" si="71"/>
        <v>-1.1249571937858866E-3</v>
      </c>
      <c r="X106" s="44">
        <f t="shared" ca="1" si="71"/>
        <v>-1.3733833556238194E-3</v>
      </c>
      <c r="Y106" s="44">
        <f t="shared" ca="1" si="71"/>
        <v>-1.47142805923133E-3</v>
      </c>
      <c r="Z106" s="44">
        <f t="shared" ca="1" si="71"/>
        <v>-2.4751573940256311E-3</v>
      </c>
      <c r="AA106" s="44">
        <f t="shared" ca="1" si="71"/>
        <v>-1.9463716072573585E-3</v>
      </c>
      <c r="AB106" s="44">
        <f t="shared" ca="1" si="71"/>
        <v>-1.0985879231320004E-3</v>
      </c>
      <c r="AC106" s="44">
        <f t="shared" ca="1" si="71"/>
        <v>-1.0742897327117129E-3</v>
      </c>
      <c r="AD106" s="44">
        <f t="shared" ca="1" si="71"/>
        <v>-7.0746316525171116E-4</v>
      </c>
      <c r="AE106" s="44">
        <f t="shared" ca="1" si="71"/>
        <v>-2.3741087769604886E-4</v>
      </c>
      <c r="AF106" s="44">
        <f t="shared" ca="1" si="71"/>
        <v>0</v>
      </c>
      <c r="AG106" s="91">
        <f>Q106</f>
        <v>980</v>
      </c>
    </row>
    <row r="107" spans="17:33">
      <c r="Q107" s="91">
        <f t="shared" si="70"/>
        <v>910</v>
      </c>
      <c r="R107" s="44">
        <f t="shared" ref="R107:AF107" ca="1" si="72">DEGREES(ATAN(R52/R71))</f>
        <v>0</v>
      </c>
      <c r="S107" s="117">
        <f t="shared" ca="1" si="72"/>
        <v>-0.83952433465727772</v>
      </c>
      <c r="T107" s="117">
        <f t="shared" ca="1" si="72"/>
        <v>2.2672707906555005</v>
      </c>
      <c r="U107" s="117">
        <f t="shared" ca="1" si="72"/>
        <v>-8.9098366729000773</v>
      </c>
      <c r="V107" s="117">
        <f t="shared" ca="1" si="72"/>
        <v>-6.0115735898141907</v>
      </c>
      <c r="W107" s="117">
        <f t="shared" ca="1" si="72"/>
        <v>1.9828263994432209</v>
      </c>
      <c r="X107" s="117">
        <f t="shared" ca="1" si="72"/>
        <v>-2.3565047911208334</v>
      </c>
      <c r="Y107" s="117">
        <f t="shared" ca="1" si="72"/>
        <v>-2.8224837183306688</v>
      </c>
      <c r="Z107" s="117">
        <f t="shared" ca="1" si="72"/>
        <v>-3.2879319480854519</v>
      </c>
      <c r="AA107" s="117">
        <f t="shared" ca="1" si="72"/>
        <v>-11.048997024568022</v>
      </c>
      <c r="AB107" s="117">
        <f t="shared" ca="1" si="72"/>
        <v>-6.1461235881466472</v>
      </c>
      <c r="AC107" s="117">
        <f t="shared" ca="1" si="72"/>
        <v>-2.1627469666927297</v>
      </c>
      <c r="AD107" s="117">
        <f t="shared" ca="1" si="72"/>
        <v>-3.6839443339698956</v>
      </c>
      <c r="AE107" s="117">
        <f t="shared" ca="1" si="72"/>
        <v>10.429925587281542</v>
      </c>
      <c r="AF107" s="44">
        <f t="shared" ca="1" si="72"/>
        <v>0</v>
      </c>
      <c r="AG107" s="91">
        <f t="shared" ref="AG107:AG120" si="73">Q107</f>
        <v>910</v>
      </c>
    </row>
    <row r="108" spans="17:33">
      <c r="Q108" s="91">
        <f t="shared" si="70"/>
        <v>840</v>
      </c>
      <c r="R108" s="44">
        <f t="shared" ref="R108:AF108" ca="1" si="74">DEGREES(ATAN(R53/R72))</f>
        <v>0</v>
      </c>
      <c r="S108" s="117">
        <f t="shared" ca="1" si="74"/>
        <v>0.58864573388988484</v>
      </c>
      <c r="T108" s="117">
        <f t="shared" ca="1" si="74"/>
        <v>-10.040367955981587</v>
      </c>
      <c r="U108" s="117">
        <f t="shared" ca="1" si="74"/>
        <v>0.32635586998884086</v>
      </c>
      <c r="V108" s="117">
        <f t="shared" ca="1" si="74"/>
        <v>0.73516610096253865</v>
      </c>
      <c r="W108" s="117">
        <f t="shared" ca="1" si="74"/>
        <v>-6.3141902675842259</v>
      </c>
      <c r="X108" s="117">
        <f t="shared" ca="1" si="74"/>
        <v>-2.5524501887036539</v>
      </c>
      <c r="Y108" s="117">
        <f t="shared" ca="1" si="74"/>
        <v>-4.8568343062659709</v>
      </c>
      <c r="Z108" s="117">
        <f t="shared" ca="1" si="74"/>
        <v>-18.9684071770915</v>
      </c>
      <c r="AA108" s="117">
        <f t="shared" ca="1" si="74"/>
        <v>-5.1241458140633451</v>
      </c>
      <c r="AB108" s="117">
        <f t="shared" ca="1" si="74"/>
        <v>4.61024426017031</v>
      </c>
      <c r="AC108" s="117">
        <f t="shared" ca="1" si="74"/>
        <v>14.858681917722064</v>
      </c>
      <c r="AD108" s="117">
        <f t="shared" ca="1" si="74"/>
        <v>24.285227461691075</v>
      </c>
      <c r="AE108" s="117">
        <f t="shared" ca="1" si="74"/>
        <v>35.462592708373286</v>
      </c>
      <c r="AF108" s="44">
        <f t="shared" ca="1" si="74"/>
        <v>0</v>
      </c>
      <c r="AG108" s="91">
        <f t="shared" si="73"/>
        <v>840</v>
      </c>
    </row>
    <row r="109" spans="17:33">
      <c r="Q109" s="91">
        <f t="shared" si="70"/>
        <v>770</v>
      </c>
      <c r="R109" s="44">
        <f t="shared" ref="R109:AF109" ca="1" si="75">DEGREES(ATAN(R54/R73))</f>
        <v>0</v>
      </c>
      <c r="S109" s="117">
        <f t="shared" ca="1" si="75"/>
        <v>6.8327229477215284E-2</v>
      </c>
      <c r="T109" s="117">
        <f t="shared" ca="1" si="75"/>
        <v>-5.4484862807732473</v>
      </c>
      <c r="U109" s="117">
        <f t="shared" ca="1" si="75"/>
        <v>13.908948232001102</v>
      </c>
      <c r="V109" s="117">
        <f t="shared" ca="1" si="75"/>
        <v>4.007972893709197</v>
      </c>
      <c r="W109" s="117">
        <f t="shared" ca="1" si="75"/>
        <v>-20.463987949440831</v>
      </c>
      <c r="X109" s="117">
        <f t="shared" ca="1" si="75"/>
        <v>-17.877734724489329</v>
      </c>
      <c r="Y109" s="117">
        <f t="shared" ca="1" si="75"/>
        <v>-14.543477475036013</v>
      </c>
      <c r="Z109" s="117">
        <f t="shared" ca="1" si="75"/>
        <v>-22.637853410271966</v>
      </c>
      <c r="AA109" s="117">
        <f t="shared" ca="1" si="75"/>
        <v>-0.46221019276698894</v>
      </c>
      <c r="AB109" s="117">
        <f t="shared" ca="1" si="75"/>
        <v>11.888702790523835</v>
      </c>
      <c r="AC109" s="117">
        <f t="shared" ca="1" si="75"/>
        <v>13.894836188324474</v>
      </c>
      <c r="AD109" s="117">
        <f t="shared" ca="1" si="75"/>
        <v>36.660641643506182</v>
      </c>
      <c r="AE109" s="117">
        <f t="shared" ca="1" si="75"/>
        <v>38.863620147590126</v>
      </c>
      <c r="AF109" s="44">
        <f t="shared" ca="1" si="75"/>
        <v>0</v>
      </c>
      <c r="AG109" s="91">
        <f t="shared" si="73"/>
        <v>770</v>
      </c>
    </row>
    <row r="110" spans="17:33">
      <c r="Q110" s="91">
        <f t="shared" si="70"/>
        <v>700</v>
      </c>
      <c r="R110" s="44">
        <f t="shared" ref="R110:AF110" ca="1" si="76">DEGREES(ATAN(R55/R74))</f>
        <v>0</v>
      </c>
      <c r="S110" s="117">
        <f t="shared" ca="1" si="76"/>
        <v>-0.34904748873672758</v>
      </c>
      <c r="T110" s="117">
        <f t="shared" ca="1" si="76"/>
        <v>9.2443523527574367</v>
      </c>
      <c r="U110" s="117">
        <f t="shared" ca="1" si="76"/>
        <v>15.932771743810928</v>
      </c>
      <c r="V110" s="117">
        <f t="shared" ca="1" si="76"/>
        <v>-0.88060409912784632</v>
      </c>
      <c r="W110" s="117">
        <f t="shared" ca="1" si="76"/>
        <v>-19.97564786923261</v>
      </c>
      <c r="X110" s="117">
        <f t="shared" ca="1" si="76"/>
        <v>-27.727802646381456</v>
      </c>
      <c r="Y110" s="117">
        <f t="shared" ca="1" si="76"/>
        <v>-16.202703732148581</v>
      </c>
      <c r="Z110" s="117">
        <f t="shared" ca="1" si="76"/>
        <v>-15.064595597510493</v>
      </c>
      <c r="AA110" s="117">
        <f t="shared" ca="1" si="76"/>
        <v>-6.1443203284232544</v>
      </c>
      <c r="AB110" s="117">
        <f t="shared" ca="1" si="76"/>
        <v>21.478849945050364</v>
      </c>
      <c r="AC110" s="117">
        <f t="shared" ca="1" si="76"/>
        <v>24.862147398619328</v>
      </c>
      <c r="AD110" s="117">
        <f t="shared" ca="1" si="76"/>
        <v>42.524153932071258</v>
      </c>
      <c r="AE110" s="117">
        <f t="shared" ca="1" si="76"/>
        <v>-3.4345117435798618</v>
      </c>
      <c r="AF110" s="44">
        <f t="shared" ca="1" si="76"/>
        <v>0</v>
      </c>
      <c r="AG110" s="91">
        <f t="shared" si="73"/>
        <v>700</v>
      </c>
    </row>
    <row r="111" spans="17:33">
      <c r="Q111" s="91">
        <f t="shared" si="70"/>
        <v>630</v>
      </c>
      <c r="R111" s="44">
        <f t="shared" ref="R111:AF111" ca="1" si="77">DEGREES(ATAN(R56/R75))</f>
        <v>0</v>
      </c>
      <c r="S111" s="117">
        <f t="shared" ca="1" si="77"/>
        <v>-2.2503818367266293</v>
      </c>
      <c r="T111" s="117">
        <f t="shared" ca="1" si="77"/>
        <v>5.6217973869174651</v>
      </c>
      <c r="U111" s="117">
        <f t="shared" ca="1" si="77"/>
        <v>18.265224572419189</v>
      </c>
      <c r="V111" s="117">
        <f t="shared" ca="1" si="77"/>
        <v>4.4294199491007138</v>
      </c>
      <c r="W111" s="117">
        <f t="shared" ca="1" si="77"/>
        <v>-2.3305807445230515</v>
      </c>
      <c r="X111" s="117">
        <f t="shared" ca="1" si="77"/>
        <v>-12.861166188493588</v>
      </c>
      <c r="Y111" s="117">
        <f t="shared" ca="1" si="77"/>
        <v>0.36564050642845686</v>
      </c>
      <c r="Z111" s="117">
        <f t="shared" ca="1" si="77"/>
        <v>16.001102130852939</v>
      </c>
      <c r="AA111" s="117">
        <f t="shared" ca="1" si="77"/>
        <v>24.588323982079519</v>
      </c>
      <c r="AB111" s="117">
        <f t="shared" ca="1" si="77"/>
        <v>34.58748086035942</v>
      </c>
      <c r="AC111" s="117">
        <f t="shared" ca="1" si="77"/>
        <v>30.646880985208828</v>
      </c>
      <c r="AD111" s="117">
        <f t="shared" ca="1" si="77"/>
        <v>-30.86148105193492</v>
      </c>
      <c r="AE111" s="117">
        <f t="shared" ca="1" si="77"/>
        <v>-24.823707302662669</v>
      </c>
      <c r="AF111" s="44">
        <f t="shared" ca="1" si="77"/>
        <v>0</v>
      </c>
      <c r="AG111" s="91">
        <f t="shared" si="73"/>
        <v>630</v>
      </c>
    </row>
    <row r="112" spans="17:33">
      <c r="Q112" s="91">
        <f t="shared" si="70"/>
        <v>560</v>
      </c>
      <c r="R112" s="44">
        <f t="shared" ref="R112:AF112" ca="1" si="78">DEGREES(ATAN(R57/R76))</f>
        <v>0</v>
      </c>
      <c r="S112" s="117">
        <f t="shared" ca="1" si="78"/>
        <v>-1.4155311378241264</v>
      </c>
      <c r="T112" s="117">
        <f t="shared" ca="1" si="78"/>
        <v>11.104198216549557</v>
      </c>
      <c r="U112" s="117">
        <f t="shared" ca="1" si="78"/>
        <v>-10.574672086642396</v>
      </c>
      <c r="V112" s="117">
        <f t="shared" ca="1" si="78"/>
        <v>10.066503077999558</v>
      </c>
      <c r="W112" s="117">
        <f t="shared" ca="1" si="78"/>
        <v>16.215853312686093</v>
      </c>
      <c r="X112" s="117">
        <f t="shared" ca="1" si="78"/>
        <v>10.932662407546498</v>
      </c>
      <c r="Y112" s="117">
        <f t="shared" ca="1" si="78"/>
        <v>34.665042860688501</v>
      </c>
      <c r="Z112" s="117">
        <f t="shared" ca="1" si="78"/>
        <v>38.146905734460795</v>
      </c>
      <c r="AA112" s="117">
        <f t="shared" ca="1" si="78"/>
        <v>22.179372545219724</v>
      </c>
      <c r="AB112" s="117">
        <f t="shared" ca="1" si="78"/>
        <v>9.895120138511631</v>
      </c>
      <c r="AC112" s="117">
        <f t="shared" ca="1" si="78"/>
        <v>5.238487233366901</v>
      </c>
      <c r="AD112" s="117">
        <f t="shared" ca="1" si="78"/>
        <v>-4.1128351173842006</v>
      </c>
      <c r="AE112" s="117">
        <f t="shared" ca="1" si="78"/>
        <v>2.9540099618106721</v>
      </c>
      <c r="AF112" s="44">
        <f t="shared" ca="1" si="78"/>
        <v>0</v>
      </c>
      <c r="AG112" s="91">
        <f t="shared" si="73"/>
        <v>560</v>
      </c>
    </row>
    <row r="113" spans="17:34">
      <c r="Q113" s="91">
        <f t="shared" si="70"/>
        <v>490</v>
      </c>
      <c r="R113" s="44">
        <f t="shared" ref="R113:AF113" ca="1" si="79">DEGREES(ATAN(R58/R77))</f>
        <v>0</v>
      </c>
      <c r="S113" s="117">
        <f t="shared" ca="1" si="79"/>
        <v>3.8896913017036576</v>
      </c>
      <c r="T113" s="117">
        <f t="shared" ca="1" si="79"/>
        <v>0.31428087455061204</v>
      </c>
      <c r="U113" s="117">
        <f t="shared" ca="1" si="79"/>
        <v>2.3267520082482473</v>
      </c>
      <c r="V113" s="117">
        <f t="shared" ca="1" si="79"/>
        <v>21.375286808217925</v>
      </c>
      <c r="W113" s="117">
        <f t="shared" ca="1" si="79"/>
        <v>31.766405748351342</v>
      </c>
      <c r="X113" s="117">
        <f t="shared" ca="1" si="79"/>
        <v>12.261435472885671</v>
      </c>
      <c r="Y113" s="117">
        <f t="shared" ca="1" si="79"/>
        <v>39.444822565426485</v>
      </c>
      <c r="Z113" s="117">
        <f t="shared" ca="1" si="79"/>
        <v>26.772005061436293</v>
      </c>
      <c r="AA113" s="117">
        <f t="shared" ca="1" si="79"/>
        <v>32.351743675657723</v>
      </c>
      <c r="AB113" s="117">
        <f t="shared" ca="1" si="79"/>
        <v>19.930946997016978</v>
      </c>
      <c r="AC113" s="117">
        <f t="shared" ca="1" si="79"/>
        <v>-12.904688400663307</v>
      </c>
      <c r="AD113" s="117">
        <f t="shared" ca="1" si="79"/>
        <v>-3.4909832769905118</v>
      </c>
      <c r="AE113" s="117">
        <f t="shared" ca="1" si="79"/>
        <v>-3.350100965287182</v>
      </c>
      <c r="AF113" s="44">
        <f t="shared" ca="1" si="79"/>
        <v>0</v>
      </c>
      <c r="AG113" s="91">
        <f t="shared" si="73"/>
        <v>490</v>
      </c>
    </row>
    <row r="114" spans="17:34">
      <c r="Q114" s="91">
        <f t="shared" si="70"/>
        <v>420</v>
      </c>
      <c r="R114" s="44">
        <f t="shared" ref="R114:AF114" ca="1" si="80">DEGREES(ATAN(R59/R78))</f>
        <v>0</v>
      </c>
      <c r="S114" s="117">
        <f t="shared" ca="1" si="80"/>
        <v>8.4218712125701654</v>
      </c>
      <c r="T114" s="117">
        <f t="shared" ca="1" si="80"/>
        <v>23.161619403656555</v>
      </c>
      <c r="U114" s="117">
        <f t="shared" ca="1" si="80"/>
        <v>27.123157854513099</v>
      </c>
      <c r="V114" s="117">
        <f t="shared" ca="1" si="80"/>
        <v>40.625793696622139</v>
      </c>
      <c r="W114" s="117">
        <f t="shared" ca="1" si="80"/>
        <v>55.732238186037065</v>
      </c>
      <c r="X114" s="117">
        <f t="shared" ca="1" si="80"/>
        <v>39.768054936108996</v>
      </c>
      <c r="Y114" s="117">
        <f t="shared" ca="1" si="80"/>
        <v>66.853424661862149</v>
      </c>
      <c r="Z114" s="117">
        <f t="shared" ca="1" si="80"/>
        <v>43.787344423357702</v>
      </c>
      <c r="AA114" s="117">
        <f t="shared" ca="1" si="80"/>
        <v>27.401168265063117</v>
      </c>
      <c r="AB114" s="117">
        <f t="shared" ca="1" si="80"/>
        <v>3.1547492770710788</v>
      </c>
      <c r="AC114" s="117">
        <f t="shared" ca="1" si="80"/>
        <v>-4.2528503282975052</v>
      </c>
      <c r="AD114" s="117">
        <f t="shared" ca="1" si="80"/>
        <v>-3.2391048988274265</v>
      </c>
      <c r="AE114" s="117">
        <f t="shared" ca="1" si="80"/>
        <v>-5.5251419413644554</v>
      </c>
      <c r="AF114" s="44">
        <f t="shared" ca="1" si="80"/>
        <v>0</v>
      </c>
      <c r="AG114" s="91">
        <f t="shared" si="73"/>
        <v>420</v>
      </c>
    </row>
    <row r="115" spans="17:34">
      <c r="Q115" s="91">
        <f t="shared" si="70"/>
        <v>350</v>
      </c>
      <c r="R115" s="44">
        <f t="shared" ref="R115:AF115" ca="1" si="81">DEGREES(ATAN(R60/R79))</f>
        <v>0</v>
      </c>
      <c r="S115" s="117">
        <f t="shared" ca="1" si="81"/>
        <v>11.931279323141801</v>
      </c>
      <c r="T115" s="117">
        <f t="shared" ca="1" si="81"/>
        <v>28.309842415323242</v>
      </c>
      <c r="U115" s="117">
        <f t="shared" ca="1" si="81"/>
        <v>35.125385096969758</v>
      </c>
      <c r="V115" s="117">
        <f t="shared" ca="1" si="81"/>
        <v>43.271718759505184</v>
      </c>
      <c r="W115" s="117">
        <f t="shared" ca="1" si="81"/>
        <v>60.80756863658101</v>
      </c>
      <c r="X115" s="117">
        <f t="shared" ca="1" si="81"/>
        <v>28.046944285215545</v>
      </c>
      <c r="Y115" s="117">
        <f t="shared" ca="1" si="81"/>
        <v>31.208519465325502</v>
      </c>
      <c r="Z115" s="117">
        <f t="shared" ca="1" si="81"/>
        <v>28.220912727831173</v>
      </c>
      <c r="AA115" s="117">
        <f t="shared" ca="1" si="81"/>
        <v>25.917058610238957</v>
      </c>
      <c r="AB115" s="117">
        <f t="shared" ca="1" si="81"/>
        <v>13.449554366264929</v>
      </c>
      <c r="AC115" s="117">
        <f t="shared" ca="1" si="81"/>
        <v>2.7552998193078326</v>
      </c>
      <c r="AD115" s="117">
        <f t="shared" ca="1" si="81"/>
        <v>-1.929841286491911</v>
      </c>
      <c r="AE115" s="117">
        <f t="shared" ca="1" si="81"/>
        <v>-6.2967224079181507</v>
      </c>
      <c r="AF115" s="44">
        <f t="shared" ca="1" si="81"/>
        <v>0</v>
      </c>
      <c r="AG115" s="91">
        <f t="shared" si="73"/>
        <v>350</v>
      </c>
    </row>
    <row r="116" spans="17:34">
      <c r="Q116" s="91">
        <f t="shared" si="70"/>
        <v>280</v>
      </c>
      <c r="R116" s="44">
        <f t="shared" ref="R116:AF116" ca="1" si="82">DEGREES(ATAN(R61/R80))</f>
        <v>0</v>
      </c>
      <c r="S116" s="117">
        <f t="shared" ca="1" si="82"/>
        <v>18.6684518887884</v>
      </c>
      <c r="T116" s="117">
        <f t="shared" ca="1" si="82"/>
        <v>29.866762737307511</v>
      </c>
      <c r="U116" s="117">
        <f t="shared" ca="1" si="82"/>
        <v>36.940283557826959</v>
      </c>
      <c r="V116" s="117">
        <f t="shared" ca="1" si="82"/>
        <v>38.78005431673035</v>
      </c>
      <c r="W116" s="117">
        <f t="shared" ca="1" si="82"/>
        <v>28.456567243086017</v>
      </c>
      <c r="X116" s="117">
        <f t="shared" ca="1" si="82"/>
        <v>16.394307150092455</v>
      </c>
      <c r="Y116" s="117">
        <f t="shared" ca="1" si="82"/>
        <v>22.39428469158241</v>
      </c>
      <c r="Z116" s="117">
        <f t="shared" ca="1" si="82"/>
        <v>20.79760414302984</v>
      </c>
      <c r="AA116" s="117">
        <f t="shared" ca="1" si="82"/>
        <v>15.838627390597484</v>
      </c>
      <c r="AB116" s="117">
        <f t="shared" ca="1" si="82"/>
        <v>7.1164874294683198</v>
      </c>
      <c r="AC116" s="117">
        <f t="shared" ca="1" si="82"/>
        <v>3.5444598235774909</v>
      </c>
      <c r="AD116" s="117">
        <f t="shared" ca="1" si="82"/>
        <v>1.5711031681947878</v>
      </c>
      <c r="AE116" s="117">
        <f t="shared" ca="1" si="82"/>
        <v>-2.4475599526303422</v>
      </c>
      <c r="AF116" s="44">
        <f t="shared" ca="1" si="82"/>
        <v>0</v>
      </c>
      <c r="AG116" s="91">
        <f t="shared" si="73"/>
        <v>280</v>
      </c>
    </row>
    <row r="117" spans="17:34">
      <c r="Q117" s="91">
        <f t="shared" si="70"/>
        <v>210</v>
      </c>
      <c r="R117" s="44">
        <f t="shared" ref="R117:AF117" ca="1" si="83">DEGREES(ATAN(R62/R81))</f>
        <v>0</v>
      </c>
      <c r="S117" s="117">
        <f t="shared" ca="1" si="83"/>
        <v>26.607171643048734</v>
      </c>
      <c r="T117" s="117">
        <f t="shared" ca="1" si="83"/>
        <v>42.790169394123524</v>
      </c>
      <c r="U117" s="117">
        <f t="shared" ca="1" si="83"/>
        <v>46.597728519619281</v>
      </c>
      <c r="V117" s="117">
        <f t="shared" ca="1" si="83"/>
        <v>2.7470772424460845</v>
      </c>
      <c r="W117" s="117">
        <f t="shared" ca="1" si="83"/>
        <v>-26.531240379513928</v>
      </c>
      <c r="X117" s="117">
        <f t="shared" ca="1" si="83"/>
        <v>-4.748910384407842</v>
      </c>
      <c r="Y117" s="117">
        <f t="shared" ca="1" si="83"/>
        <v>9.5871387303120219</v>
      </c>
      <c r="Z117" s="117">
        <f t="shared" ca="1" si="83"/>
        <v>15.473605417154266</v>
      </c>
      <c r="AA117" s="117">
        <f t="shared" ca="1" si="83"/>
        <v>7.4976699034416017</v>
      </c>
      <c r="AB117" s="117">
        <f t="shared" ca="1" si="83"/>
        <v>0.45121594826099254</v>
      </c>
      <c r="AC117" s="117">
        <f t="shared" ca="1" si="83"/>
        <v>2.6351260270167214</v>
      </c>
      <c r="AD117" s="117">
        <f t="shared" ca="1" si="83"/>
        <v>6.6417963699713498</v>
      </c>
      <c r="AE117" s="117">
        <f t="shared" ca="1" si="83"/>
        <v>10.784918473333104</v>
      </c>
      <c r="AF117" s="44">
        <f t="shared" ca="1" si="83"/>
        <v>0</v>
      </c>
      <c r="AG117" s="91">
        <f t="shared" si="73"/>
        <v>210</v>
      </c>
    </row>
    <row r="118" spans="17:34">
      <c r="Q118" s="91">
        <f t="shared" si="70"/>
        <v>140</v>
      </c>
      <c r="R118" s="44">
        <f t="shared" ref="R118:AF118" ca="1" si="84">DEGREES(ATAN(R63/R82))</f>
        <v>0</v>
      </c>
      <c r="S118" s="117">
        <f t="shared" ca="1" si="84"/>
        <v>9.0574216975983735</v>
      </c>
      <c r="T118" s="117">
        <f t="shared" ca="1" si="84"/>
        <v>28.348145785755996</v>
      </c>
      <c r="U118" s="117">
        <f t="shared" ca="1" si="84"/>
        <v>-5.7493214787608125</v>
      </c>
      <c r="V118" s="117">
        <f t="shared" ca="1" si="84"/>
        <v>-10.255534083456844</v>
      </c>
      <c r="W118" s="117">
        <f t="shared" ca="1" si="84"/>
        <v>-4.3800195990109652</v>
      </c>
      <c r="X118" s="117">
        <f t="shared" ca="1" si="84"/>
        <v>-2.7085285167469189</v>
      </c>
      <c r="Y118" s="117">
        <f t="shared" ca="1" si="84"/>
        <v>-11.511268875865655</v>
      </c>
      <c r="Z118" s="117">
        <f t="shared" ca="1" si="84"/>
        <v>0.33635966493031977</v>
      </c>
      <c r="AA118" s="117">
        <f t="shared" ca="1" si="84"/>
        <v>7.7065766878878366</v>
      </c>
      <c r="AB118" s="117">
        <f t="shared" ca="1" si="84"/>
        <v>2.5630502855681434</v>
      </c>
      <c r="AC118" s="117">
        <f t="shared" ca="1" si="84"/>
        <v>3.2386062814586021</v>
      </c>
      <c r="AD118" s="117">
        <f t="shared" ca="1" si="84"/>
        <v>5.8938261563200216</v>
      </c>
      <c r="AE118" s="117">
        <f t="shared" ca="1" si="84"/>
        <v>13.995325415716222</v>
      </c>
      <c r="AF118" s="44">
        <f t="shared" ca="1" si="84"/>
        <v>0</v>
      </c>
      <c r="AG118" s="91">
        <f t="shared" si="73"/>
        <v>140</v>
      </c>
    </row>
    <row r="119" spans="17:34">
      <c r="Q119" s="91">
        <f t="shared" si="70"/>
        <v>70</v>
      </c>
      <c r="R119" s="44">
        <f t="shared" ref="R119:AF119" ca="1" si="85">DEGREES(ATAN(R64/R83))</f>
        <v>0</v>
      </c>
      <c r="S119" s="117">
        <f t="shared" ca="1" si="85"/>
        <v>0</v>
      </c>
      <c r="T119" s="117">
        <f t="shared" ca="1" si="85"/>
        <v>0</v>
      </c>
      <c r="U119" s="117">
        <f t="shared" ca="1" si="85"/>
        <v>0</v>
      </c>
      <c r="V119" s="117">
        <f t="shared" ca="1" si="85"/>
        <v>0</v>
      </c>
      <c r="W119" s="117">
        <f t="shared" ca="1" si="85"/>
        <v>0</v>
      </c>
      <c r="X119" s="117">
        <f t="shared" ca="1" si="85"/>
        <v>0</v>
      </c>
      <c r="Y119" s="117">
        <f t="shared" ca="1" si="85"/>
        <v>0</v>
      </c>
      <c r="Z119" s="117">
        <f t="shared" ca="1" si="85"/>
        <v>0</v>
      </c>
      <c r="AA119" s="117">
        <f t="shared" ca="1" si="85"/>
        <v>0</v>
      </c>
      <c r="AB119" s="117">
        <f t="shared" ca="1" si="85"/>
        <v>0</v>
      </c>
      <c r="AC119" s="117">
        <f t="shared" ca="1" si="85"/>
        <v>0</v>
      </c>
      <c r="AD119" s="117">
        <f t="shared" ca="1" si="85"/>
        <v>0</v>
      </c>
      <c r="AE119" s="117">
        <f t="shared" ca="1" si="85"/>
        <v>0</v>
      </c>
      <c r="AF119" s="44">
        <f t="shared" ca="1" si="85"/>
        <v>0</v>
      </c>
      <c r="AG119" s="91">
        <f t="shared" si="73"/>
        <v>70</v>
      </c>
    </row>
    <row r="120" spans="17:34">
      <c r="Q120" s="91">
        <f t="shared" si="70"/>
        <v>0</v>
      </c>
      <c r="R120" s="44">
        <f t="shared" ref="R120:AF120" ca="1" si="86">DEGREES(ATAN(R65/R84))</f>
        <v>0</v>
      </c>
      <c r="S120" s="44">
        <f t="shared" ca="1" si="86"/>
        <v>0</v>
      </c>
      <c r="T120" s="44">
        <f t="shared" ca="1" si="86"/>
        <v>0</v>
      </c>
      <c r="U120" s="44">
        <f t="shared" ca="1" si="86"/>
        <v>0</v>
      </c>
      <c r="V120" s="44">
        <f t="shared" ca="1" si="86"/>
        <v>0</v>
      </c>
      <c r="W120" s="44">
        <f t="shared" ca="1" si="86"/>
        <v>0</v>
      </c>
      <c r="X120" s="44">
        <f t="shared" ca="1" si="86"/>
        <v>0</v>
      </c>
      <c r="Y120" s="44">
        <f t="shared" ca="1" si="86"/>
        <v>0</v>
      </c>
      <c r="Z120" s="44">
        <f t="shared" ca="1" si="86"/>
        <v>0</v>
      </c>
      <c r="AA120" s="44">
        <f t="shared" ca="1" si="86"/>
        <v>0</v>
      </c>
      <c r="AB120" s="44">
        <f t="shared" ca="1" si="86"/>
        <v>0</v>
      </c>
      <c r="AC120" s="44">
        <f t="shared" ca="1" si="86"/>
        <v>0</v>
      </c>
      <c r="AD120" s="44">
        <f t="shared" ca="1" si="86"/>
        <v>0</v>
      </c>
      <c r="AE120" s="44">
        <f t="shared" ca="1" si="86"/>
        <v>0</v>
      </c>
      <c r="AF120" s="44">
        <f t="shared" ca="1" si="86"/>
        <v>0</v>
      </c>
      <c r="AG120" s="91">
        <f t="shared" si="73"/>
        <v>0</v>
      </c>
    </row>
    <row r="121" spans="17:34">
      <c r="Q121" s="89"/>
      <c r="R121" s="89">
        <f>R14</f>
        <v>0</v>
      </c>
      <c r="S121" s="89">
        <f t="shared" ref="S121:AF121" si="87">S14</f>
        <v>70</v>
      </c>
      <c r="T121" s="89">
        <f t="shared" si="87"/>
        <v>140</v>
      </c>
      <c r="U121" s="89">
        <f t="shared" si="87"/>
        <v>210</v>
      </c>
      <c r="V121" s="89">
        <f t="shared" si="87"/>
        <v>280</v>
      </c>
      <c r="W121" s="89">
        <f t="shared" si="87"/>
        <v>350</v>
      </c>
      <c r="X121" s="89">
        <f t="shared" si="87"/>
        <v>420</v>
      </c>
      <c r="Y121" s="89">
        <f t="shared" si="87"/>
        <v>490</v>
      </c>
      <c r="Z121" s="89">
        <f t="shared" si="87"/>
        <v>560</v>
      </c>
      <c r="AA121" s="89">
        <f t="shared" si="87"/>
        <v>630</v>
      </c>
      <c r="AB121" s="89">
        <f t="shared" si="87"/>
        <v>700</v>
      </c>
      <c r="AC121" s="89">
        <f t="shared" si="87"/>
        <v>770</v>
      </c>
      <c r="AD121" s="89">
        <f t="shared" si="87"/>
        <v>840</v>
      </c>
      <c r="AE121" s="89">
        <f t="shared" si="87"/>
        <v>910</v>
      </c>
      <c r="AF121" s="89">
        <f t="shared" si="87"/>
        <v>980</v>
      </c>
      <c r="AG121" s="89">
        <f t="shared" ref="AG121" si="88">AF121+$C$3</f>
        <v>980</v>
      </c>
    </row>
    <row r="123" spans="17:34">
      <c r="Q123" t="s">
        <v>147</v>
      </c>
    </row>
    <row r="124" spans="17:34">
      <c r="Q124" s="95"/>
      <c r="R124" s="95"/>
      <c r="S124" s="95"/>
      <c r="T124" s="95"/>
      <c r="U124" s="95"/>
      <c r="V124" s="95"/>
      <c r="W124" s="95"/>
      <c r="X124" s="95"/>
      <c r="Y124" s="95"/>
      <c r="Z124" s="95"/>
      <c r="AA124" s="95"/>
      <c r="AB124" s="95"/>
      <c r="AC124" s="95"/>
      <c r="AD124" s="95"/>
      <c r="AE124" s="95"/>
      <c r="AF124" s="95"/>
      <c r="AG124" s="95"/>
      <c r="AH124" s="95"/>
    </row>
    <row r="125" spans="17:34">
      <c r="Q125" s="95"/>
      <c r="R125" s="95"/>
      <c r="S125" s="95"/>
      <c r="T125" s="96" t="s">
        <v>112</v>
      </c>
      <c r="U125" s="95"/>
      <c r="V125" s="95"/>
      <c r="W125" s="95"/>
      <c r="X125" s="95"/>
      <c r="Y125" s="95"/>
      <c r="Z125" s="95"/>
      <c r="AA125" s="95"/>
      <c r="AB125" s="95"/>
      <c r="AC125" s="95"/>
      <c r="AD125" s="95"/>
      <c r="AE125" s="95"/>
      <c r="AF125" s="95"/>
      <c r="AG125" s="95"/>
      <c r="AH125" s="95"/>
    </row>
    <row r="126" spans="17:34">
      <c r="Q126" s="95"/>
      <c r="R126" s="95"/>
      <c r="S126" s="95"/>
      <c r="T126" s="95"/>
      <c r="U126" s="95"/>
      <c r="V126" s="95"/>
      <c r="W126" s="95"/>
      <c r="X126" s="95"/>
      <c r="Y126" s="95"/>
      <c r="Z126" s="95"/>
      <c r="AA126" s="95"/>
      <c r="AB126" s="95"/>
      <c r="AC126" s="95"/>
      <c r="AD126" s="95"/>
      <c r="AE126" s="95"/>
      <c r="AF126" s="95"/>
      <c r="AG126" s="95"/>
      <c r="AH126" s="95"/>
    </row>
    <row r="127" spans="17:34">
      <c r="Q127" s="95"/>
      <c r="R127" s="95"/>
      <c r="S127" s="95"/>
      <c r="T127" s="95"/>
      <c r="U127" s="95"/>
      <c r="V127" s="95"/>
      <c r="W127" s="95"/>
      <c r="X127" s="95"/>
      <c r="Y127" s="95"/>
      <c r="Z127" s="95"/>
      <c r="AA127" s="95"/>
      <c r="AB127" s="95"/>
      <c r="AC127" s="95"/>
      <c r="AD127" s="95"/>
      <c r="AE127" s="95"/>
      <c r="AF127" s="95"/>
      <c r="AG127" s="95"/>
      <c r="AH127" s="95"/>
    </row>
    <row r="128" spans="17:34">
      <c r="Q128" s="95"/>
      <c r="R128" s="95"/>
      <c r="S128" s="95"/>
      <c r="T128" s="95"/>
      <c r="U128" s="95"/>
      <c r="V128" s="95"/>
      <c r="W128" s="95"/>
      <c r="X128" s="95"/>
      <c r="Y128" s="95"/>
      <c r="Z128" s="95"/>
      <c r="AA128" s="95"/>
      <c r="AB128" s="95"/>
      <c r="AC128" s="95"/>
      <c r="AD128" s="95"/>
      <c r="AE128" s="95"/>
      <c r="AF128" s="95"/>
      <c r="AG128" s="95"/>
      <c r="AH128" s="95"/>
    </row>
    <row r="129" spans="17:34">
      <c r="Q129" s="97" t="s">
        <v>90</v>
      </c>
      <c r="R129" s="95"/>
      <c r="S129" s="95"/>
      <c r="T129" s="95"/>
      <c r="U129" s="95"/>
      <c r="V129" s="95"/>
      <c r="W129" s="95"/>
      <c r="X129" s="95"/>
      <c r="Y129" s="95"/>
      <c r="Z129" s="95"/>
      <c r="AA129" s="95"/>
      <c r="AB129" s="95"/>
      <c r="AC129" s="95"/>
      <c r="AD129" s="95"/>
      <c r="AE129" s="95"/>
      <c r="AF129" s="95"/>
      <c r="AG129" s="95"/>
      <c r="AH129" s="95"/>
    </row>
    <row r="130" spans="17:34">
      <c r="Q130" s="95" t="e">
        <f>t</f>
        <v>#NAME?</v>
      </c>
      <c r="R130" s="95"/>
      <c r="S130" s="95"/>
      <c r="T130" s="95"/>
      <c r="U130" s="95"/>
      <c r="V130" s="95"/>
      <c r="W130" s="95"/>
      <c r="X130" s="95"/>
      <c r="Y130" s="95"/>
      <c r="Z130" s="95"/>
      <c r="AA130" s="95"/>
      <c r="AB130" s="95"/>
      <c r="AC130" s="95"/>
      <c r="AD130" s="95"/>
      <c r="AE130" s="95"/>
      <c r="AF130" s="95"/>
      <c r="AG130" s="95"/>
      <c r="AH130" s="95"/>
    </row>
    <row r="131" spans="17:34">
      <c r="Q131" s="95"/>
      <c r="R131" s="95"/>
      <c r="S131" s="95"/>
      <c r="T131" s="95"/>
      <c r="U131" s="95"/>
      <c r="V131" s="95"/>
      <c r="W131" s="95"/>
      <c r="X131" s="95"/>
      <c r="Y131" s="95"/>
      <c r="Z131" s="95"/>
      <c r="AA131" s="95"/>
      <c r="AB131" s="95"/>
      <c r="AC131" s="95"/>
      <c r="AD131" s="95"/>
      <c r="AE131" s="95"/>
      <c r="AF131" s="95"/>
      <c r="AG131" s="95"/>
      <c r="AH131" s="95"/>
    </row>
    <row r="132" spans="17:34">
      <c r="Q132" s="95"/>
      <c r="R132" s="95"/>
      <c r="S132" s="95"/>
      <c r="T132" s="95"/>
      <c r="U132" s="98" t="s">
        <v>113</v>
      </c>
      <c r="V132" s="95"/>
      <c r="W132" s="95"/>
      <c r="X132" s="95"/>
      <c r="Y132" s="95"/>
      <c r="Z132" s="95"/>
      <c r="AA132" s="95"/>
      <c r="AB132" s="95"/>
      <c r="AC132" s="95"/>
      <c r="AD132" s="95"/>
      <c r="AE132" s="95"/>
      <c r="AF132" s="95"/>
      <c r="AG132" s="95"/>
      <c r="AH132" s="95"/>
    </row>
    <row r="133" spans="17:34">
      <c r="Q133" s="95"/>
      <c r="R133" s="97" t="s">
        <v>113</v>
      </c>
      <c r="S133" s="97" t="s">
        <v>114</v>
      </c>
      <c r="T133" s="95"/>
      <c r="U133" s="97" t="s">
        <v>0</v>
      </c>
      <c r="V133" s="97" t="s">
        <v>1</v>
      </c>
      <c r="W133" s="95"/>
      <c r="X133" s="95"/>
      <c r="Y133" s="95"/>
      <c r="Z133" s="95"/>
      <c r="AA133" s="95"/>
      <c r="AB133" s="95"/>
      <c r="AC133" s="95"/>
      <c r="AD133" s="122" t="s">
        <v>131</v>
      </c>
      <c r="AE133" s="122" t="s">
        <v>132</v>
      </c>
      <c r="AF133" s="95"/>
      <c r="AG133" s="95"/>
      <c r="AH133" s="95"/>
    </row>
    <row r="134" spans="17:34">
      <c r="Q134" s="99" t="s">
        <v>0</v>
      </c>
      <c r="R134" s="100">
        <v>0</v>
      </c>
      <c r="S134" s="104">
        <f>R134+$R$11*COS(PI()/180*AD134)*AE134</f>
        <v>-67.192458920406594</v>
      </c>
      <c r="T134" s="95"/>
      <c r="U134" s="101">
        <v>0</v>
      </c>
      <c r="V134" s="100">
        <v>700</v>
      </c>
      <c r="W134" s="95"/>
      <c r="X134" s="95"/>
      <c r="Y134" s="95"/>
      <c r="Z134" s="95"/>
      <c r="AA134" s="95"/>
      <c r="AB134" s="95"/>
      <c r="AC134" s="95"/>
      <c r="AD134" s="123">
        <v>180</v>
      </c>
      <c r="AE134" s="124">
        <v>6.1362976183019724E-2</v>
      </c>
      <c r="AF134" s="95"/>
      <c r="AG134" s="95"/>
      <c r="AH134" s="95"/>
    </row>
    <row r="135" spans="17:34">
      <c r="Q135" s="102" t="s">
        <v>1</v>
      </c>
      <c r="R135" s="100">
        <v>700</v>
      </c>
      <c r="S135" s="104">
        <f>R135+$R$11*SIN(PI()/180*AD134)*AE134</f>
        <v>700</v>
      </c>
      <c r="T135" s="95"/>
      <c r="U135" s="101">
        <v>770</v>
      </c>
      <c r="V135" s="100">
        <v>630</v>
      </c>
      <c r="W135" s="95"/>
      <c r="X135" s="95"/>
      <c r="Y135" s="95"/>
      <c r="Z135" s="95"/>
      <c r="AA135" s="95"/>
      <c r="AB135" s="95"/>
      <c r="AC135" s="95"/>
      <c r="AD135" s="123"/>
      <c r="AE135" s="124"/>
      <c r="AF135" s="95"/>
      <c r="AG135" s="95"/>
      <c r="AH135" s="95"/>
    </row>
    <row r="136" spans="17:34">
      <c r="Q136" s="103"/>
      <c r="R136" s="100"/>
      <c r="S136" s="104"/>
      <c r="T136" s="95"/>
      <c r="U136" s="101">
        <v>70</v>
      </c>
      <c r="V136" s="100">
        <v>350</v>
      </c>
      <c r="W136" s="95"/>
      <c r="X136" s="95"/>
      <c r="Y136" s="95"/>
      <c r="Z136" s="95"/>
      <c r="AA136" s="95"/>
      <c r="AB136" s="95"/>
      <c r="AC136" s="95"/>
      <c r="AD136" s="123"/>
      <c r="AE136" s="124"/>
      <c r="AF136" s="95"/>
      <c r="AG136" s="95"/>
      <c r="AH136" s="95"/>
    </row>
    <row r="137" spans="17:34">
      <c r="Q137" s="102" t="s">
        <v>0</v>
      </c>
      <c r="R137" s="100">
        <v>770</v>
      </c>
      <c r="S137" s="104">
        <f>R137+$R$11*COS(PI()/180*AD137)*AE137</f>
        <v>-871.01878076290836</v>
      </c>
      <c r="T137" s="95"/>
      <c r="U137" s="101">
        <v>840</v>
      </c>
      <c r="V137" s="100">
        <v>770</v>
      </c>
      <c r="W137" s="95"/>
      <c r="X137" s="95"/>
      <c r="Y137" s="95"/>
      <c r="Z137" s="95"/>
      <c r="AA137" s="95"/>
      <c r="AB137" s="95"/>
      <c r="AC137" s="95"/>
      <c r="AD137" s="123">
        <v>210.64517193268969</v>
      </c>
      <c r="AE137" s="124">
        <v>1.741923583900941</v>
      </c>
      <c r="AF137" s="95"/>
      <c r="AG137" s="95"/>
      <c r="AH137" s="95"/>
    </row>
    <row r="138" spans="17:34">
      <c r="Q138" s="102" t="s">
        <v>1</v>
      </c>
      <c r="R138" s="100">
        <v>630</v>
      </c>
      <c r="S138" s="104">
        <f>R138+$R$11*SIN(PI()/180*AD137)*AE137</f>
        <v>-342.24289528693907</v>
      </c>
      <c r="T138" s="95"/>
      <c r="U138" s="101">
        <v>350</v>
      </c>
      <c r="V138" s="100">
        <v>943</v>
      </c>
      <c r="W138" s="95"/>
      <c r="X138" s="95"/>
      <c r="Y138" s="95"/>
      <c r="Z138" s="95"/>
      <c r="AA138" s="95"/>
      <c r="AB138" s="95"/>
      <c r="AC138" s="95"/>
      <c r="AD138" s="123"/>
      <c r="AE138" s="124"/>
      <c r="AF138" s="95"/>
      <c r="AG138" s="95"/>
      <c r="AH138" s="95"/>
    </row>
    <row r="139" spans="17:34">
      <c r="Q139" s="103"/>
      <c r="R139" s="100"/>
      <c r="S139" s="104"/>
      <c r="T139" s="95"/>
      <c r="U139" s="95"/>
      <c r="V139" s="95"/>
      <c r="W139" s="95"/>
      <c r="X139" s="95"/>
      <c r="Y139" s="95"/>
      <c r="Z139" s="95"/>
      <c r="AA139" s="95"/>
      <c r="AB139" s="95"/>
      <c r="AC139" s="95"/>
      <c r="AD139" s="123"/>
      <c r="AE139" s="124"/>
      <c r="AF139" s="95"/>
      <c r="AG139" s="95"/>
      <c r="AH139" s="95"/>
    </row>
    <row r="140" spans="17:34">
      <c r="Q140" s="102" t="s">
        <v>0</v>
      </c>
      <c r="R140" s="100">
        <v>70</v>
      </c>
      <c r="S140" s="104">
        <f>R140+$R$11*COS(PI()/180*AD140)*AE140</f>
        <v>-30.925570861480438</v>
      </c>
      <c r="T140" s="95"/>
      <c r="U140" s="95"/>
      <c r="V140" s="95"/>
      <c r="W140" s="95"/>
      <c r="X140" s="95"/>
      <c r="Y140" s="95"/>
      <c r="Z140" s="95"/>
      <c r="AA140" s="95"/>
      <c r="AB140" s="95"/>
      <c r="AC140" s="95"/>
      <c r="AD140" s="123">
        <v>191.93146713425915</v>
      </c>
      <c r="AE140" s="124">
        <v>9.4204708329561695E-2</v>
      </c>
      <c r="AF140" s="95"/>
      <c r="AG140" s="95"/>
      <c r="AH140" s="95"/>
    </row>
    <row r="141" spans="17:34">
      <c r="Q141" s="102" t="s">
        <v>1</v>
      </c>
      <c r="R141" s="100">
        <v>350</v>
      </c>
      <c r="S141" s="104">
        <f>R141+$R$11*SIN(PI()/180*AD140)*AE140</f>
        <v>328.67374931829397</v>
      </c>
      <c r="T141" s="95"/>
      <c r="U141" s="95"/>
      <c r="V141" s="95"/>
      <c r="W141" s="95"/>
      <c r="X141" s="95"/>
      <c r="Y141" s="95"/>
      <c r="Z141" s="95"/>
      <c r="AA141" s="95"/>
      <c r="AB141" s="95"/>
      <c r="AC141" s="95"/>
      <c r="AD141" s="123"/>
      <c r="AE141" s="124"/>
      <c r="AF141" s="95"/>
      <c r="AG141" s="95"/>
      <c r="AH141" s="95"/>
    </row>
    <row r="142" spans="17:34">
      <c r="Q142" s="103"/>
      <c r="R142" s="100"/>
      <c r="S142" s="104"/>
      <c r="T142" s="95"/>
      <c r="U142" s="95"/>
      <c r="V142" s="95"/>
      <c r="W142" s="95"/>
      <c r="X142" s="95"/>
      <c r="Y142" s="95"/>
      <c r="Z142" s="95"/>
      <c r="AA142" s="95"/>
      <c r="AB142" s="95"/>
      <c r="AC142" s="95"/>
      <c r="AD142" s="123"/>
      <c r="AE142" s="124"/>
      <c r="AF142" s="95"/>
      <c r="AG142" s="95"/>
      <c r="AH142" s="95"/>
    </row>
    <row r="143" spans="17:34">
      <c r="Q143" s="102" t="s">
        <v>0</v>
      </c>
      <c r="R143" s="100">
        <v>840</v>
      </c>
      <c r="S143" s="104">
        <f>R143+$R$11*COS(PI()/180*AD143)*AE143</f>
        <v>754.37637485898802</v>
      </c>
      <c r="T143" s="95"/>
      <c r="U143" s="95"/>
      <c r="V143" s="95"/>
      <c r="W143" s="95"/>
      <c r="X143" s="95"/>
      <c r="Y143" s="95"/>
      <c r="Z143" s="95"/>
      <c r="AA143" s="95"/>
      <c r="AB143" s="95"/>
      <c r="AC143" s="95"/>
      <c r="AD143" s="123">
        <v>216.66219721534708</v>
      </c>
      <c r="AE143" s="124">
        <v>9.7479478931999985E-2</v>
      </c>
      <c r="AF143" s="95"/>
      <c r="AG143" s="95"/>
      <c r="AH143" s="95"/>
    </row>
    <row r="144" spans="17:34">
      <c r="Q144" s="102" t="s">
        <v>1</v>
      </c>
      <c r="R144" s="100">
        <v>770</v>
      </c>
      <c r="S144" s="104">
        <f>R144+$R$11*SIN(PI()/180*AD143)*AE143</f>
        <v>706.26595336443791</v>
      </c>
      <c r="T144" s="95"/>
      <c r="U144" s="95"/>
      <c r="V144" s="95"/>
      <c r="W144" s="95"/>
      <c r="X144" s="95"/>
      <c r="Y144" s="95"/>
      <c r="Z144" s="95"/>
      <c r="AA144" s="95"/>
      <c r="AB144" s="95"/>
      <c r="AC144" s="95"/>
      <c r="AD144" s="123"/>
      <c r="AE144" s="124"/>
      <c r="AF144" s="95"/>
      <c r="AG144" s="95"/>
      <c r="AH144" s="95"/>
    </row>
    <row r="145" spans="17:34">
      <c r="Q145" s="103"/>
      <c r="R145" s="100"/>
      <c r="S145" s="104"/>
      <c r="T145" s="95"/>
      <c r="U145" s="95"/>
      <c r="V145" s="95"/>
      <c r="W145" s="95"/>
      <c r="X145" s="95"/>
      <c r="Y145" s="95"/>
      <c r="Z145" s="95"/>
      <c r="AA145" s="95"/>
      <c r="AB145" s="95"/>
      <c r="AC145" s="95"/>
      <c r="AD145" s="123"/>
      <c r="AE145" s="124"/>
      <c r="AF145" s="95"/>
      <c r="AG145" s="95"/>
      <c r="AH145" s="95"/>
    </row>
    <row r="146" spans="17:34">
      <c r="Q146" s="102" t="s">
        <v>0</v>
      </c>
      <c r="R146" s="100">
        <v>350</v>
      </c>
      <c r="S146" s="104">
        <f>R146+$R$11*COS(PI()/180*AD146)*AE146</f>
        <v>254.5018639992058</v>
      </c>
      <c r="T146" s="95"/>
      <c r="U146" s="95"/>
      <c r="V146" s="95"/>
      <c r="W146" s="95"/>
      <c r="X146" s="95"/>
      <c r="Y146" s="95"/>
      <c r="Z146" s="95"/>
      <c r="AA146" s="95"/>
      <c r="AB146" s="95"/>
      <c r="AC146" s="95"/>
      <c r="AD146" s="123">
        <v>181.98186094252318</v>
      </c>
      <c r="AE146" s="124">
        <v>8.7265109340896929E-2</v>
      </c>
      <c r="AF146" s="95"/>
      <c r="AG146" s="95"/>
      <c r="AH146" s="95"/>
    </row>
    <row r="147" spans="17:34">
      <c r="Q147" s="102" t="s">
        <v>1</v>
      </c>
      <c r="R147" s="100">
        <v>943</v>
      </c>
      <c r="S147" s="104">
        <f>R147+$R$11*SIN(PI()/180*AD146)*AE146</f>
        <v>939.69540153987248</v>
      </c>
      <c r="T147" s="95"/>
      <c r="U147" s="95"/>
      <c r="V147" s="95"/>
      <c r="W147" s="95"/>
      <c r="X147" s="95"/>
      <c r="Y147" s="95"/>
      <c r="Z147" s="95"/>
      <c r="AA147" s="95"/>
      <c r="AB147" s="95"/>
      <c r="AC147" s="95"/>
      <c r="AD147" s="123"/>
      <c r="AE147" s="124"/>
      <c r="AF147" s="95"/>
      <c r="AG147" s="95"/>
      <c r="AH147" s="95"/>
    </row>
    <row r="148" spans="17:34">
      <c r="Q148" s="103"/>
      <c r="R148" s="100"/>
      <c r="S148" s="100"/>
      <c r="T148" s="95"/>
      <c r="U148" s="95"/>
      <c r="V148" s="95"/>
      <c r="W148" s="95"/>
      <c r="X148" s="95"/>
      <c r="Y148" s="95"/>
      <c r="Z148" s="95"/>
      <c r="AA148" s="95"/>
      <c r="AB148" s="95"/>
      <c r="AC148" s="95"/>
      <c r="AD148" s="95"/>
      <c r="AE148" s="95"/>
      <c r="AF148" s="95"/>
      <c r="AG148" s="95"/>
      <c r="AH148" s="95"/>
    </row>
    <row r="149" spans="17:34">
      <c r="Q149" s="102"/>
      <c r="R149" s="100"/>
      <c r="S149" s="100"/>
      <c r="T149" s="95"/>
      <c r="U149" s="95"/>
      <c r="V149" s="95"/>
      <c r="W149" s="95"/>
      <c r="X149" s="95"/>
      <c r="Y149" s="95"/>
      <c r="Z149" s="95"/>
      <c r="AA149" s="95"/>
      <c r="AB149" s="95"/>
      <c r="AC149" s="95"/>
      <c r="AD149" s="95"/>
      <c r="AE149" s="95"/>
      <c r="AF149" s="95"/>
      <c r="AG149" s="95"/>
      <c r="AH149" s="95"/>
    </row>
    <row r="150" spans="17:34" ht="15.75" thickBot="1"/>
    <row r="151" spans="17:34">
      <c r="Q151" s="105"/>
      <c r="R151" s="105"/>
      <c r="S151" s="105"/>
      <c r="T151" s="105"/>
      <c r="U151" s="105"/>
      <c r="V151" s="105"/>
      <c r="W151" s="106" t="s">
        <v>115</v>
      </c>
      <c r="X151" s="105"/>
      <c r="Y151" s="105"/>
      <c r="Z151" s="105"/>
      <c r="AA151" s="105"/>
      <c r="AB151" s="105"/>
      <c r="AC151" s="105"/>
      <c r="AD151" s="105"/>
      <c r="AE151" s="105"/>
      <c r="AF151" s="105"/>
      <c r="AG151" s="105"/>
      <c r="AH151" s="107"/>
    </row>
    <row r="152" spans="17:34">
      <c r="Q152" s="140" t="s">
        <v>116</v>
      </c>
      <c r="R152" s="140"/>
      <c r="S152" s="141"/>
      <c r="T152" s="141"/>
      <c r="U152" s="108"/>
      <c r="V152" s="108"/>
      <c r="W152" s="108"/>
      <c r="X152" s="108"/>
      <c r="Y152" s="108"/>
      <c r="Z152" s="108"/>
      <c r="AA152" s="108"/>
      <c r="AB152" s="108"/>
      <c r="AC152" s="108"/>
      <c r="AD152" s="108"/>
      <c r="AE152" s="108"/>
      <c r="AF152" s="108"/>
      <c r="AG152" s="108"/>
      <c r="AH152" s="109"/>
    </row>
    <row r="153" spans="17:34">
      <c r="Q153" s="89"/>
      <c r="R153" s="89">
        <v>0</v>
      </c>
      <c r="S153" s="89">
        <f t="shared" ref="S153:AG153" si="89">R153+$C$3</f>
        <v>0</v>
      </c>
      <c r="T153" s="89">
        <f t="shared" si="89"/>
        <v>0</v>
      </c>
      <c r="U153" s="89">
        <f t="shared" si="89"/>
        <v>0</v>
      </c>
      <c r="V153" s="89">
        <f t="shared" si="89"/>
        <v>0</v>
      </c>
      <c r="W153" s="89">
        <f t="shared" si="89"/>
        <v>0</v>
      </c>
      <c r="X153" s="89">
        <f t="shared" si="89"/>
        <v>0</v>
      </c>
      <c r="Y153" s="89">
        <f t="shared" si="89"/>
        <v>0</v>
      </c>
      <c r="Z153" s="89">
        <f t="shared" si="89"/>
        <v>0</v>
      </c>
      <c r="AA153" s="89">
        <f t="shared" si="89"/>
        <v>0</v>
      </c>
      <c r="AB153" s="89">
        <f t="shared" si="89"/>
        <v>0</v>
      </c>
      <c r="AC153" s="89">
        <f t="shared" si="89"/>
        <v>0</v>
      </c>
      <c r="AD153" s="89">
        <f t="shared" si="89"/>
        <v>0</v>
      </c>
      <c r="AE153" s="89">
        <f t="shared" si="89"/>
        <v>0</v>
      </c>
      <c r="AF153" s="89">
        <f t="shared" si="89"/>
        <v>0</v>
      </c>
      <c r="AG153" s="89">
        <f t="shared" si="89"/>
        <v>0</v>
      </c>
      <c r="AH153" s="109"/>
    </row>
    <row r="154" spans="17:34">
      <c r="Q154" s="91">
        <f t="shared" ref="Q154:Q168" si="90">Q15</f>
        <v>980</v>
      </c>
      <c r="R154" s="110">
        <f>R155</f>
        <v>0</v>
      </c>
      <c r="S154" s="110">
        <f t="shared" ref="S154:AF154" ca="1" si="91">S155</f>
        <v>0</v>
      </c>
      <c r="T154" s="110">
        <f t="shared" ca="1" si="91"/>
        <v>0</v>
      </c>
      <c r="U154" s="110">
        <f t="shared" ca="1" si="91"/>
        <v>0</v>
      </c>
      <c r="V154" s="110">
        <f t="shared" ca="1" si="91"/>
        <v>0</v>
      </c>
      <c r="W154" s="110">
        <f t="shared" ca="1" si="91"/>
        <v>0</v>
      </c>
      <c r="X154" s="110">
        <f t="shared" ca="1" si="91"/>
        <v>0</v>
      </c>
      <c r="Y154" s="110">
        <f t="shared" ca="1" si="91"/>
        <v>0</v>
      </c>
      <c r="Z154" s="110">
        <f t="shared" ca="1" si="91"/>
        <v>0</v>
      </c>
      <c r="AA154" s="110">
        <f t="shared" ca="1" si="91"/>
        <v>0</v>
      </c>
      <c r="AB154" s="110">
        <f t="shared" ca="1" si="91"/>
        <v>0</v>
      </c>
      <c r="AC154" s="110">
        <f t="shared" ca="1" si="91"/>
        <v>0</v>
      </c>
      <c r="AD154" s="110">
        <f t="shared" ca="1" si="91"/>
        <v>0</v>
      </c>
      <c r="AE154" s="110">
        <f t="shared" ca="1" si="91"/>
        <v>0</v>
      </c>
      <c r="AF154" s="110">
        <f t="shared" si="91"/>
        <v>0</v>
      </c>
      <c r="AG154" s="91">
        <f>Q154</f>
        <v>980</v>
      </c>
      <c r="AH154" s="109"/>
    </row>
    <row r="155" spans="17:34">
      <c r="Q155" s="91">
        <f t="shared" si="90"/>
        <v>910</v>
      </c>
      <c r="R155" s="110">
        <f t="shared" ref="R155:AF155" si="92">IF(R15+0.0001&gt;R16,0,1)</f>
        <v>0</v>
      </c>
      <c r="S155" s="110">
        <f t="shared" ca="1" si="92"/>
        <v>0</v>
      </c>
      <c r="T155" s="110">
        <f t="shared" ca="1" si="92"/>
        <v>0</v>
      </c>
      <c r="U155" s="110">
        <f t="shared" ca="1" si="92"/>
        <v>0</v>
      </c>
      <c r="V155" s="110">
        <f t="shared" ca="1" si="92"/>
        <v>0</v>
      </c>
      <c r="W155" s="110">
        <f t="shared" ca="1" si="92"/>
        <v>0</v>
      </c>
      <c r="X155" s="110">
        <f t="shared" ca="1" si="92"/>
        <v>0</v>
      </c>
      <c r="Y155" s="110">
        <f t="shared" ca="1" si="92"/>
        <v>0</v>
      </c>
      <c r="Z155" s="110">
        <f t="shared" ca="1" si="92"/>
        <v>0</v>
      </c>
      <c r="AA155" s="110">
        <f t="shared" ca="1" si="92"/>
        <v>0</v>
      </c>
      <c r="AB155" s="110">
        <f t="shared" ca="1" si="92"/>
        <v>0</v>
      </c>
      <c r="AC155" s="110">
        <f t="shared" ca="1" si="92"/>
        <v>0</v>
      </c>
      <c r="AD155" s="110">
        <f t="shared" ca="1" si="92"/>
        <v>0</v>
      </c>
      <c r="AE155" s="110">
        <f t="shared" ca="1" si="92"/>
        <v>0</v>
      </c>
      <c r="AF155" s="110">
        <f t="shared" si="92"/>
        <v>0</v>
      </c>
      <c r="AG155" s="91">
        <f t="shared" ref="AG155:AG168" si="93">Q155</f>
        <v>910</v>
      </c>
      <c r="AH155" s="109"/>
    </row>
    <row r="156" spans="17:34">
      <c r="Q156" s="91">
        <f t="shared" si="90"/>
        <v>840</v>
      </c>
      <c r="R156" s="110">
        <f t="shared" ref="R156:AF156" si="94">IF(R16+0.0001&gt;R17,0,1)</f>
        <v>0</v>
      </c>
      <c r="S156" s="110">
        <f t="shared" ca="1" si="94"/>
        <v>1</v>
      </c>
      <c r="T156" s="110">
        <f t="shared" ca="1" si="94"/>
        <v>0</v>
      </c>
      <c r="U156" s="110">
        <f t="shared" ca="1" si="94"/>
        <v>1</v>
      </c>
      <c r="V156" s="110">
        <f t="shared" ca="1" si="94"/>
        <v>1</v>
      </c>
      <c r="W156" s="110">
        <f t="shared" ca="1" si="94"/>
        <v>0</v>
      </c>
      <c r="X156" s="110">
        <f t="shared" ca="1" si="94"/>
        <v>1</v>
      </c>
      <c r="Y156" s="110">
        <f t="shared" ca="1" si="94"/>
        <v>1</v>
      </c>
      <c r="Z156" s="110">
        <f t="shared" ca="1" si="94"/>
        <v>1</v>
      </c>
      <c r="AA156" s="110">
        <f t="shared" ca="1" si="94"/>
        <v>1</v>
      </c>
      <c r="AB156" s="110">
        <f t="shared" ca="1" si="94"/>
        <v>1</v>
      </c>
      <c r="AC156" s="110">
        <f t="shared" ca="1" si="94"/>
        <v>1</v>
      </c>
      <c r="AD156" s="110">
        <f t="shared" ca="1" si="94"/>
        <v>1</v>
      </c>
      <c r="AE156" s="110">
        <f t="shared" ca="1" si="94"/>
        <v>0</v>
      </c>
      <c r="AF156" s="110">
        <f t="shared" si="94"/>
        <v>0</v>
      </c>
      <c r="AG156" s="91">
        <f t="shared" si="93"/>
        <v>840</v>
      </c>
      <c r="AH156" s="109"/>
    </row>
    <row r="157" spans="17:34">
      <c r="Q157" s="91">
        <f t="shared" si="90"/>
        <v>770</v>
      </c>
      <c r="R157" s="110">
        <f t="shared" ref="R157:AF157" si="95">IF(R17+0.0001&gt;R18,0,1)</f>
        <v>0</v>
      </c>
      <c r="S157" s="110">
        <f t="shared" ca="1" si="95"/>
        <v>0</v>
      </c>
      <c r="T157" s="110">
        <f t="shared" ca="1" si="95"/>
        <v>1</v>
      </c>
      <c r="U157" s="110">
        <f t="shared" ca="1" si="95"/>
        <v>0</v>
      </c>
      <c r="V157" s="110">
        <f t="shared" ca="1" si="95"/>
        <v>0</v>
      </c>
      <c r="W157" s="110">
        <f t="shared" ca="1" si="95"/>
        <v>1</v>
      </c>
      <c r="X157" s="110">
        <f t="shared" ca="1" si="95"/>
        <v>1</v>
      </c>
      <c r="Y157" s="110">
        <f t="shared" ca="1" si="95"/>
        <v>1</v>
      </c>
      <c r="Z157" s="110">
        <f t="shared" ca="1" si="95"/>
        <v>1</v>
      </c>
      <c r="AA157" s="110">
        <f t="shared" ca="1" si="95"/>
        <v>1</v>
      </c>
      <c r="AB157" s="110">
        <f t="shared" ca="1" si="95"/>
        <v>0</v>
      </c>
      <c r="AC157" s="110">
        <f t="shared" ca="1" si="95"/>
        <v>0</v>
      </c>
      <c r="AD157" s="110">
        <f t="shared" ca="1" si="95"/>
        <v>0</v>
      </c>
      <c r="AE157" s="110">
        <f t="shared" ca="1" si="95"/>
        <v>0</v>
      </c>
      <c r="AF157" s="110">
        <f t="shared" si="95"/>
        <v>0</v>
      </c>
      <c r="AG157" s="91">
        <f t="shared" si="93"/>
        <v>770</v>
      </c>
      <c r="AH157" s="109"/>
    </row>
    <row r="158" spans="17:34">
      <c r="Q158" s="91">
        <f t="shared" si="90"/>
        <v>700</v>
      </c>
      <c r="R158" s="110">
        <f t="shared" ref="R158:AF158" si="96">IF(R18+0.0001&gt;R19,0,1)</f>
        <v>0</v>
      </c>
      <c r="S158" s="110">
        <f t="shared" ca="1" si="96"/>
        <v>0</v>
      </c>
      <c r="T158" s="110">
        <f t="shared" ca="1" si="96"/>
        <v>1</v>
      </c>
      <c r="U158" s="110">
        <f t="shared" ca="1" si="96"/>
        <v>0</v>
      </c>
      <c r="V158" s="110">
        <f t="shared" ca="1" si="96"/>
        <v>0</v>
      </c>
      <c r="W158" s="110">
        <f t="shared" ca="1" si="96"/>
        <v>1</v>
      </c>
      <c r="X158" s="110">
        <f t="shared" ca="1" si="96"/>
        <v>1</v>
      </c>
      <c r="Y158" s="110">
        <f t="shared" ca="1" si="96"/>
        <v>1</v>
      </c>
      <c r="Z158" s="110">
        <f t="shared" ca="1" si="96"/>
        <v>1</v>
      </c>
      <c r="AA158" s="110">
        <f t="shared" ca="1" si="96"/>
        <v>1</v>
      </c>
      <c r="AB158" s="110">
        <f t="shared" ca="1" si="96"/>
        <v>0</v>
      </c>
      <c r="AC158" s="110">
        <f t="shared" ca="1" si="96"/>
        <v>0</v>
      </c>
      <c r="AD158" s="110">
        <f t="shared" ca="1" si="96"/>
        <v>0</v>
      </c>
      <c r="AE158" s="110">
        <f t="shared" ca="1" si="96"/>
        <v>0</v>
      </c>
      <c r="AF158" s="110">
        <f t="shared" si="96"/>
        <v>0</v>
      </c>
      <c r="AG158" s="91">
        <f t="shared" si="93"/>
        <v>700</v>
      </c>
      <c r="AH158" s="109"/>
    </row>
    <row r="159" spans="17:34">
      <c r="Q159" s="91">
        <f t="shared" si="90"/>
        <v>630</v>
      </c>
      <c r="R159" s="110">
        <f t="shared" ref="R159:AF159" si="97">IF(R19+0.0001&gt;R20,0,1)</f>
        <v>0</v>
      </c>
      <c r="S159" s="110">
        <f t="shared" ca="1" si="97"/>
        <v>1</v>
      </c>
      <c r="T159" s="110">
        <f t="shared" ca="1" si="97"/>
        <v>0</v>
      </c>
      <c r="U159" s="110">
        <f t="shared" ca="1" si="97"/>
        <v>0</v>
      </c>
      <c r="V159" s="110">
        <f t="shared" ca="1" si="97"/>
        <v>1</v>
      </c>
      <c r="W159" s="110">
        <f t="shared" ca="1" si="97"/>
        <v>1</v>
      </c>
      <c r="X159" s="110">
        <f t="shared" ca="1" si="97"/>
        <v>1</v>
      </c>
      <c r="Y159" s="110">
        <f t="shared" ca="1" si="97"/>
        <v>1</v>
      </c>
      <c r="Z159" s="110">
        <f t="shared" ca="1" si="97"/>
        <v>1</v>
      </c>
      <c r="AA159" s="110">
        <f t="shared" ca="1" si="97"/>
        <v>1</v>
      </c>
      <c r="AB159" s="110">
        <f t="shared" ca="1" si="97"/>
        <v>0</v>
      </c>
      <c r="AC159" s="110">
        <f t="shared" ca="1" si="97"/>
        <v>0</v>
      </c>
      <c r="AD159" s="110">
        <f t="shared" ca="1" si="97"/>
        <v>0</v>
      </c>
      <c r="AE159" s="110">
        <f t="shared" ca="1" si="97"/>
        <v>1</v>
      </c>
      <c r="AF159" s="110">
        <f t="shared" si="97"/>
        <v>0</v>
      </c>
      <c r="AG159" s="91">
        <f t="shared" si="93"/>
        <v>630</v>
      </c>
      <c r="AH159" s="109"/>
    </row>
    <row r="160" spans="17:34">
      <c r="Q160" s="91">
        <f t="shared" si="90"/>
        <v>560</v>
      </c>
      <c r="R160" s="110">
        <f t="shared" ref="R160:AF160" si="98">IF(R20+0.0001&gt;R21,0,1)</f>
        <v>0</v>
      </c>
      <c r="S160" s="110">
        <f t="shared" ca="1" si="98"/>
        <v>1</v>
      </c>
      <c r="T160" s="110">
        <f t="shared" ca="1" si="98"/>
        <v>0</v>
      </c>
      <c r="U160" s="110">
        <f t="shared" ca="1" si="98"/>
        <v>0</v>
      </c>
      <c r="V160" s="110">
        <f t="shared" ca="1" si="98"/>
        <v>0</v>
      </c>
      <c r="W160" s="110">
        <f t="shared" ca="1" si="98"/>
        <v>1</v>
      </c>
      <c r="X160" s="110">
        <f t="shared" ca="1" si="98"/>
        <v>1</v>
      </c>
      <c r="Y160" s="110">
        <f t="shared" ca="1" si="98"/>
        <v>0</v>
      </c>
      <c r="Z160" s="110">
        <f t="shared" ca="1" si="98"/>
        <v>0</v>
      </c>
      <c r="AA160" s="110">
        <f t="shared" ca="1" si="98"/>
        <v>0</v>
      </c>
      <c r="AB160" s="110">
        <f t="shared" ca="1" si="98"/>
        <v>0</v>
      </c>
      <c r="AC160" s="110">
        <f t="shared" ca="1" si="98"/>
        <v>0</v>
      </c>
      <c r="AD160" s="110">
        <f t="shared" ca="1" si="98"/>
        <v>1</v>
      </c>
      <c r="AE160" s="110">
        <f t="shared" ca="1" si="98"/>
        <v>1</v>
      </c>
      <c r="AF160" s="110">
        <f t="shared" si="98"/>
        <v>0</v>
      </c>
      <c r="AG160" s="91">
        <f t="shared" si="93"/>
        <v>560</v>
      </c>
      <c r="AH160" s="109"/>
    </row>
    <row r="161" spans="17:34">
      <c r="Q161" s="91">
        <f t="shared" si="90"/>
        <v>490</v>
      </c>
      <c r="R161" s="110">
        <f t="shared" ref="R161:AF161" si="99">IF(R21+0.0001&gt;R22,0,1)</f>
        <v>0</v>
      </c>
      <c r="S161" s="110">
        <f t="shared" ca="1" si="99"/>
        <v>1</v>
      </c>
      <c r="T161" s="110">
        <f t="shared" ca="1" si="99"/>
        <v>0</v>
      </c>
      <c r="U161" s="110">
        <f t="shared" ca="1" si="99"/>
        <v>1</v>
      </c>
      <c r="V161" s="110">
        <f t="shared" ca="1" si="99"/>
        <v>0</v>
      </c>
      <c r="W161" s="110">
        <f t="shared" ca="1" si="99"/>
        <v>0</v>
      </c>
      <c r="X161" s="110">
        <f t="shared" ca="1" si="99"/>
        <v>0</v>
      </c>
      <c r="Y161" s="110">
        <f t="shared" ca="1" si="99"/>
        <v>0</v>
      </c>
      <c r="Z161" s="110">
        <f t="shared" ca="1" si="99"/>
        <v>0</v>
      </c>
      <c r="AA161" s="110">
        <f t="shared" ca="1" si="99"/>
        <v>0</v>
      </c>
      <c r="AB161" s="110">
        <f t="shared" ca="1" si="99"/>
        <v>0</v>
      </c>
      <c r="AC161" s="110">
        <f t="shared" ca="1" si="99"/>
        <v>0</v>
      </c>
      <c r="AD161" s="110">
        <f t="shared" ca="1" si="99"/>
        <v>1</v>
      </c>
      <c r="AE161" s="110">
        <f t="shared" ca="1" si="99"/>
        <v>0</v>
      </c>
      <c r="AF161" s="110">
        <f t="shared" si="99"/>
        <v>0</v>
      </c>
      <c r="AG161" s="91">
        <f t="shared" si="93"/>
        <v>490</v>
      </c>
      <c r="AH161" s="109"/>
    </row>
    <row r="162" spans="17:34">
      <c r="Q162" s="91">
        <f t="shared" si="90"/>
        <v>420</v>
      </c>
      <c r="R162" s="110">
        <f t="shared" ref="R162:AF162" si="100">IF(R22+0.0001&gt;R23,0,1)</f>
        <v>0</v>
      </c>
      <c r="S162" s="110">
        <f t="shared" ca="1" si="100"/>
        <v>0</v>
      </c>
      <c r="T162" s="110">
        <f t="shared" ca="1" si="100"/>
        <v>0</v>
      </c>
      <c r="U162" s="110">
        <f t="shared" ca="1" si="100"/>
        <v>0</v>
      </c>
      <c r="V162" s="110">
        <f t="shared" ca="1" si="100"/>
        <v>0</v>
      </c>
      <c r="W162" s="110">
        <f t="shared" ca="1" si="100"/>
        <v>0</v>
      </c>
      <c r="X162" s="110">
        <f t="shared" ca="1" si="100"/>
        <v>0</v>
      </c>
      <c r="Y162" s="110">
        <f t="shared" ca="1" si="100"/>
        <v>0</v>
      </c>
      <c r="Z162" s="110">
        <f t="shared" ca="1" si="100"/>
        <v>0</v>
      </c>
      <c r="AA162" s="110">
        <f t="shared" ca="1" si="100"/>
        <v>0</v>
      </c>
      <c r="AB162" s="110">
        <f t="shared" ca="1" si="100"/>
        <v>0</v>
      </c>
      <c r="AC162" s="110">
        <f t="shared" ca="1" si="100"/>
        <v>1</v>
      </c>
      <c r="AD162" s="110">
        <f t="shared" ca="1" si="100"/>
        <v>1</v>
      </c>
      <c r="AE162" s="110">
        <f t="shared" ca="1" si="100"/>
        <v>1</v>
      </c>
      <c r="AF162" s="110">
        <f t="shared" si="100"/>
        <v>0</v>
      </c>
      <c r="AG162" s="91">
        <f t="shared" si="93"/>
        <v>420</v>
      </c>
      <c r="AH162" s="109"/>
    </row>
    <row r="163" spans="17:34">
      <c r="Q163" s="91">
        <f t="shared" si="90"/>
        <v>350</v>
      </c>
      <c r="R163" s="110">
        <f t="shared" ref="R163:AF163" si="101">IF(R23+0.0001&gt;R24,0,1)</f>
        <v>0</v>
      </c>
      <c r="S163" s="110">
        <f t="shared" ca="1" si="101"/>
        <v>0</v>
      </c>
      <c r="T163" s="110">
        <f t="shared" ca="1" si="101"/>
        <v>0</v>
      </c>
      <c r="U163" s="110">
        <f t="shared" ca="1" si="101"/>
        <v>0</v>
      </c>
      <c r="V163" s="110">
        <f t="shared" ca="1" si="101"/>
        <v>0</v>
      </c>
      <c r="W163" s="110">
        <f t="shared" ca="1" si="101"/>
        <v>0</v>
      </c>
      <c r="X163" s="110">
        <f t="shared" ca="1" si="101"/>
        <v>0</v>
      </c>
      <c r="Y163" s="110">
        <f t="shared" ca="1" si="101"/>
        <v>0</v>
      </c>
      <c r="Z163" s="110">
        <f t="shared" ca="1" si="101"/>
        <v>0</v>
      </c>
      <c r="AA163" s="110">
        <f t="shared" ca="1" si="101"/>
        <v>0</v>
      </c>
      <c r="AB163" s="110">
        <f t="shared" ca="1" si="101"/>
        <v>0</v>
      </c>
      <c r="AC163" s="110">
        <f t="shared" ca="1" si="101"/>
        <v>1</v>
      </c>
      <c r="AD163" s="110">
        <f t="shared" ca="1" si="101"/>
        <v>1</v>
      </c>
      <c r="AE163" s="110">
        <f t="shared" ca="1" si="101"/>
        <v>1</v>
      </c>
      <c r="AF163" s="110">
        <f t="shared" si="101"/>
        <v>0</v>
      </c>
      <c r="AG163" s="91">
        <f t="shared" si="93"/>
        <v>350</v>
      </c>
      <c r="AH163" s="109"/>
    </row>
    <row r="164" spans="17:34">
      <c r="Q164" s="91">
        <f t="shared" si="90"/>
        <v>280</v>
      </c>
      <c r="R164" s="110">
        <f t="shared" ref="R164:AF164" si="102">IF(R24+0.0001&gt;R25,0,1)</f>
        <v>0</v>
      </c>
      <c r="S164" s="110">
        <f t="shared" ca="1" si="102"/>
        <v>0</v>
      </c>
      <c r="T164" s="110">
        <f t="shared" ca="1" si="102"/>
        <v>0</v>
      </c>
      <c r="U164" s="110">
        <f t="shared" ca="1" si="102"/>
        <v>0</v>
      </c>
      <c r="V164" s="110">
        <f t="shared" ca="1" si="102"/>
        <v>0</v>
      </c>
      <c r="W164" s="110">
        <f t="shared" ca="1" si="102"/>
        <v>0</v>
      </c>
      <c r="X164" s="110">
        <f t="shared" ca="1" si="102"/>
        <v>0</v>
      </c>
      <c r="Y164" s="110">
        <f t="shared" ca="1" si="102"/>
        <v>0</v>
      </c>
      <c r="Z164" s="110">
        <f t="shared" ca="1" si="102"/>
        <v>0</v>
      </c>
      <c r="AA164" s="110">
        <f t="shared" ca="1" si="102"/>
        <v>0</v>
      </c>
      <c r="AB164" s="110">
        <f t="shared" ca="1" si="102"/>
        <v>0</v>
      </c>
      <c r="AC164" s="110">
        <f t="shared" ca="1" si="102"/>
        <v>0</v>
      </c>
      <c r="AD164" s="110">
        <f t="shared" ca="1" si="102"/>
        <v>1</v>
      </c>
      <c r="AE164" s="110">
        <f t="shared" ca="1" si="102"/>
        <v>1</v>
      </c>
      <c r="AF164" s="110">
        <f t="shared" si="102"/>
        <v>0</v>
      </c>
      <c r="AG164" s="91">
        <f t="shared" si="93"/>
        <v>280</v>
      </c>
      <c r="AH164" s="109"/>
    </row>
    <row r="165" spans="17:34">
      <c r="Q165" s="91">
        <f t="shared" si="90"/>
        <v>210</v>
      </c>
      <c r="R165" s="110">
        <f t="shared" ref="R165:AF165" si="103">IF(R25+0.0001&gt;R26,0,1)</f>
        <v>0</v>
      </c>
      <c r="S165" s="110">
        <f t="shared" ca="1" si="103"/>
        <v>0</v>
      </c>
      <c r="T165" s="110">
        <f t="shared" ca="1" si="103"/>
        <v>0</v>
      </c>
      <c r="U165" s="110">
        <f t="shared" ca="1" si="103"/>
        <v>0</v>
      </c>
      <c r="V165" s="110">
        <f t="shared" ca="1" si="103"/>
        <v>0</v>
      </c>
      <c r="W165" s="110">
        <f t="shared" ca="1" si="103"/>
        <v>0</v>
      </c>
      <c r="X165" s="110">
        <f t="shared" ca="1" si="103"/>
        <v>0</v>
      </c>
      <c r="Y165" s="110">
        <f t="shared" ca="1" si="103"/>
        <v>0</v>
      </c>
      <c r="Z165" s="110">
        <f t="shared" ca="1" si="103"/>
        <v>0</v>
      </c>
      <c r="AA165" s="110">
        <f t="shared" ca="1" si="103"/>
        <v>0</v>
      </c>
      <c r="AB165" s="110">
        <f t="shared" ca="1" si="103"/>
        <v>0</v>
      </c>
      <c r="AC165" s="110">
        <f t="shared" ca="1" si="103"/>
        <v>0</v>
      </c>
      <c r="AD165" s="110">
        <f t="shared" ca="1" si="103"/>
        <v>0</v>
      </c>
      <c r="AE165" s="110">
        <f t="shared" ca="1" si="103"/>
        <v>1</v>
      </c>
      <c r="AF165" s="110">
        <f t="shared" si="103"/>
        <v>0</v>
      </c>
      <c r="AG165" s="91">
        <f t="shared" si="93"/>
        <v>210</v>
      </c>
      <c r="AH165" s="109"/>
    </row>
    <row r="166" spans="17:34">
      <c r="Q166" s="91">
        <f t="shared" si="90"/>
        <v>140</v>
      </c>
      <c r="R166" s="110">
        <f t="shared" ref="R166:AF166" si="104">IF(R26+0.0001&gt;R27,0,1)</f>
        <v>0</v>
      </c>
      <c r="S166" s="110">
        <f t="shared" ca="1" si="104"/>
        <v>0</v>
      </c>
      <c r="T166" s="110">
        <f t="shared" ca="1" si="104"/>
        <v>0</v>
      </c>
      <c r="U166" s="110">
        <f t="shared" ca="1" si="104"/>
        <v>0</v>
      </c>
      <c r="V166" s="110">
        <f t="shared" ca="1" si="104"/>
        <v>0</v>
      </c>
      <c r="W166" s="110">
        <f t="shared" ca="1" si="104"/>
        <v>1</v>
      </c>
      <c r="X166" s="110">
        <f t="shared" ca="1" si="104"/>
        <v>1</v>
      </c>
      <c r="Y166" s="110">
        <f t="shared" ca="1" si="104"/>
        <v>0</v>
      </c>
      <c r="Z166" s="110">
        <f t="shared" ca="1" si="104"/>
        <v>0</v>
      </c>
      <c r="AA166" s="110">
        <f t="shared" ca="1" si="104"/>
        <v>0</v>
      </c>
      <c r="AB166" s="110">
        <f t="shared" ca="1" si="104"/>
        <v>0</v>
      </c>
      <c r="AC166" s="110">
        <f t="shared" ca="1" si="104"/>
        <v>0</v>
      </c>
      <c r="AD166" s="110">
        <f t="shared" ca="1" si="104"/>
        <v>0</v>
      </c>
      <c r="AE166" s="110">
        <f t="shared" ca="1" si="104"/>
        <v>0</v>
      </c>
      <c r="AF166" s="110">
        <f t="shared" si="104"/>
        <v>0</v>
      </c>
      <c r="AG166" s="91">
        <f t="shared" si="93"/>
        <v>140</v>
      </c>
      <c r="AH166" s="109"/>
    </row>
    <row r="167" spans="17:34">
      <c r="Q167" s="91">
        <f t="shared" si="90"/>
        <v>70</v>
      </c>
      <c r="R167" s="110">
        <f t="shared" ref="R167:AF167" si="105">IF(R27+0.0001&gt;R28,0,1)</f>
        <v>0</v>
      </c>
      <c r="S167" s="110">
        <f t="shared" ca="1" si="105"/>
        <v>0</v>
      </c>
      <c r="T167" s="110">
        <f t="shared" ca="1" si="105"/>
        <v>0</v>
      </c>
      <c r="U167" s="110">
        <f t="shared" ca="1" si="105"/>
        <v>1</v>
      </c>
      <c r="V167" s="110">
        <f t="shared" ca="1" si="105"/>
        <v>1</v>
      </c>
      <c r="W167" s="110">
        <f t="shared" ca="1" si="105"/>
        <v>1</v>
      </c>
      <c r="X167" s="110">
        <f t="shared" ca="1" si="105"/>
        <v>1</v>
      </c>
      <c r="Y167" s="110">
        <f t="shared" ca="1" si="105"/>
        <v>1</v>
      </c>
      <c r="Z167" s="110">
        <f t="shared" ca="1" si="105"/>
        <v>0</v>
      </c>
      <c r="AA167" s="110">
        <f t="shared" ca="1" si="105"/>
        <v>0</v>
      </c>
      <c r="AB167" s="110">
        <f t="shared" ca="1" si="105"/>
        <v>0</v>
      </c>
      <c r="AC167" s="110">
        <f t="shared" ca="1" si="105"/>
        <v>0</v>
      </c>
      <c r="AD167" s="110">
        <f t="shared" ca="1" si="105"/>
        <v>0</v>
      </c>
      <c r="AE167" s="110">
        <f t="shared" ca="1" si="105"/>
        <v>0</v>
      </c>
      <c r="AF167" s="110">
        <f t="shared" si="105"/>
        <v>0</v>
      </c>
      <c r="AG167" s="91">
        <f t="shared" si="93"/>
        <v>70</v>
      </c>
      <c r="AH167" s="109"/>
    </row>
    <row r="168" spans="17:34">
      <c r="Q168" s="91">
        <f t="shared" si="90"/>
        <v>0</v>
      </c>
      <c r="R168" s="110">
        <f t="shared" ref="R168:AF168" si="106">IF(R28+0.0001&gt;R29,0,1)</f>
        <v>0</v>
      </c>
      <c r="S168" s="110">
        <f t="shared" ca="1" si="106"/>
        <v>0</v>
      </c>
      <c r="T168" s="110">
        <f t="shared" ca="1" si="106"/>
        <v>0</v>
      </c>
      <c r="U168" s="110">
        <f t="shared" ca="1" si="106"/>
        <v>0</v>
      </c>
      <c r="V168" s="110">
        <f t="shared" ca="1" si="106"/>
        <v>0</v>
      </c>
      <c r="W168" s="110">
        <f t="shared" ca="1" si="106"/>
        <v>0</v>
      </c>
      <c r="X168" s="110">
        <f t="shared" ca="1" si="106"/>
        <v>0</v>
      </c>
      <c r="Y168" s="110">
        <f t="shared" ca="1" si="106"/>
        <v>0</v>
      </c>
      <c r="Z168" s="110">
        <f t="shared" ca="1" si="106"/>
        <v>0</v>
      </c>
      <c r="AA168" s="110">
        <f t="shared" ca="1" si="106"/>
        <v>0</v>
      </c>
      <c r="AB168" s="110">
        <f t="shared" ca="1" si="106"/>
        <v>0</v>
      </c>
      <c r="AC168" s="110">
        <f t="shared" ca="1" si="106"/>
        <v>0</v>
      </c>
      <c r="AD168" s="110">
        <f t="shared" ca="1" si="106"/>
        <v>0</v>
      </c>
      <c r="AE168" s="110">
        <f t="shared" ca="1" si="106"/>
        <v>0</v>
      </c>
      <c r="AF168" s="110">
        <f t="shared" si="106"/>
        <v>0</v>
      </c>
      <c r="AG168" s="91">
        <f t="shared" si="93"/>
        <v>0</v>
      </c>
      <c r="AH168" s="109"/>
    </row>
    <row r="169" spans="17:34">
      <c r="Q169" s="89"/>
      <c r="R169" s="89">
        <v>0</v>
      </c>
      <c r="S169" s="89">
        <f t="shared" ref="S169:AG169" si="107">R169+$C$3</f>
        <v>0</v>
      </c>
      <c r="T169" s="89">
        <f t="shared" si="107"/>
        <v>0</v>
      </c>
      <c r="U169" s="89">
        <f t="shared" si="107"/>
        <v>0</v>
      </c>
      <c r="V169" s="89">
        <f t="shared" si="107"/>
        <v>0</v>
      </c>
      <c r="W169" s="89">
        <f t="shared" si="107"/>
        <v>0</v>
      </c>
      <c r="X169" s="89">
        <f t="shared" si="107"/>
        <v>0</v>
      </c>
      <c r="Y169" s="89">
        <f t="shared" si="107"/>
        <v>0</v>
      </c>
      <c r="Z169" s="89">
        <f t="shared" si="107"/>
        <v>0</v>
      </c>
      <c r="AA169" s="89">
        <f t="shared" si="107"/>
        <v>0</v>
      </c>
      <c r="AB169" s="89">
        <f t="shared" si="107"/>
        <v>0</v>
      </c>
      <c r="AC169" s="89">
        <f t="shared" si="107"/>
        <v>0</v>
      </c>
      <c r="AD169" s="89">
        <f t="shared" si="107"/>
        <v>0</v>
      </c>
      <c r="AE169" s="89">
        <f t="shared" si="107"/>
        <v>0</v>
      </c>
      <c r="AF169" s="89">
        <f t="shared" si="107"/>
        <v>0</v>
      </c>
      <c r="AG169" s="89">
        <f t="shared" si="107"/>
        <v>0</v>
      </c>
      <c r="AH169" s="109"/>
    </row>
    <row r="170" spans="17:34">
      <c r="Q170" s="108"/>
      <c r="R170" s="108"/>
      <c r="S170" s="108"/>
      <c r="T170" s="108"/>
      <c r="U170" s="108"/>
      <c r="V170" s="108"/>
      <c r="W170" s="108"/>
      <c r="X170" s="108"/>
      <c r="Y170" s="108"/>
      <c r="Z170" s="108"/>
      <c r="AA170" s="108"/>
      <c r="AB170" s="108"/>
      <c r="AC170" s="108"/>
      <c r="AD170" s="108"/>
      <c r="AE170" s="108"/>
      <c r="AF170" s="108"/>
      <c r="AG170" s="108"/>
      <c r="AH170" s="109"/>
    </row>
    <row r="171" spans="17:34">
      <c r="Q171" s="108"/>
      <c r="R171" s="108"/>
      <c r="S171" s="108"/>
      <c r="T171" s="108"/>
      <c r="U171" s="108"/>
      <c r="V171" s="108"/>
      <c r="W171" s="108"/>
      <c r="X171" s="108"/>
      <c r="Y171" s="108"/>
      <c r="Z171" s="108"/>
      <c r="AA171" s="108"/>
      <c r="AB171" s="108"/>
      <c r="AC171" s="108"/>
      <c r="AD171" s="108"/>
      <c r="AE171" s="108"/>
      <c r="AF171" s="108"/>
      <c r="AG171" s="108"/>
      <c r="AH171" s="109"/>
    </row>
    <row r="172" spans="17:34">
      <c r="Q172" s="140" t="s">
        <v>117</v>
      </c>
      <c r="R172" s="140"/>
      <c r="S172" s="141"/>
      <c r="T172" s="141"/>
      <c r="U172" s="108"/>
      <c r="V172" s="108"/>
      <c r="W172" s="108"/>
      <c r="X172" s="108"/>
      <c r="Y172" s="108"/>
      <c r="Z172" s="108"/>
      <c r="AA172" s="108"/>
      <c r="AB172" s="108"/>
      <c r="AC172" s="108"/>
      <c r="AD172" s="108"/>
      <c r="AE172" s="108"/>
      <c r="AF172" s="108"/>
      <c r="AG172" s="108"/>
      <c r="AH172" s="109"/>
    </row>
    <row r="173" spans="17:34">
      <c r="Q173" s="89"/>
      <c r="R173" s="89">
        <v>0</v>
      </c>
      <c r="S173" s="89">
        <f t="shared" ref="S173:AG173" si="108">R173+$C$3</f>
        <v>0</v>
      </c>
      <c r="T173" s="89">
        <f t="shared" si="108"/>
        <v>0</v>
      </c>
      <c r="U173" s="89">
        <f t="shared" si="108"/>
        <v>0</v>
      </c>
      <c r="V173" s="89">
        <f t="shared" si="108"/>
        <v>0</v>
      </c>
      <c r="W173" s="89">
        <f t="shared" si="108"/>
        <v>0</v>
      </c>
      <c r="X173" s="89">
        <f t="shared" si="108"/>
        <v>0</v>
      </c>
      <c r="Y173" s="89">
        <f t="shared" si="108"/>
        <v>0</v>
      </c>
      <c r="Z173" s="89">
        <f t="shared" si="108"/>
        <v>0</v>
      </c>
      <c r="AA173" s="89">
        <f t="shared" si="108"/>
        <v>0</v>
      </c>
      <c r="AB173" s="89">
        <f t="shared" si="108"/>
        <v>0</v>
      </c>
      <c r="AC173" s="89">
        <f t="shared" si="108"/>
        <v>0</v>
      </c>
      <c r="AD173" s="89">
        <f t="shared" si="108"/>
        <v>0</v>
      </c>
      <c r="AE173" s="89">
        <f t="shared" si="108"/>
        <v>0</v>
      </c>
      <c r="AF173" s="89">
        <f t="shared" si="108"/>
        <v>0</v>
      </c>
      <c r="AG173" s="89">
        <f t="shared" si="108"/>
        <v>0</v>
      </c>
      <c r="AH173" s="109"/>
    </row>
    <row r="174" spans="17:34">
      <c r="Q174" s="91">
        <f t="shared" ref="Q174:Q188" si="109">Q15</f>
        <v>980</v>
      </c>
      <c r="R174" s="111">
        <f ca="1">S174</f>
        <v>1</v>
      </c>
      <c r="S174" s="111">
        <f t="shared" ref="S174:AF174" ca="1" si="110">IF(R15+0.0001&gt;S15,0,1)</f>
        <v>1</v>
      </c>
      <c r="T174" s="111">
        <f t="shared" ca="1" si="110"/>
        <v>1</v>
      </c>
      <c r="U174" s="111">
        <f t="shared" ca="1" si="110"/>
        <v>1</v>
      </c>
      <c r="V174" s="111">
        <f t="shared" ca="1" si="110"/>
        <v>1</v>
      </c>
      <c r="W174" s="111">
        <f t="shared" ca="1" si="110"/>
        <v>1</v>
      </c>
      <c r="X174" s="111">
        <f t="shared" ca="1" si="110"/>
        <v>1</v>
      </c>
      <c r="Y174" s="111">
        <f t="shared" ca="1" si="110"/>
        <v>1</v>
      </c>
      <c r="Z174" s="111">
        <f t="shared" ca="1" si="110"/>
        <v>1</v>
      </c>
      <c r="AA174" s="111">
        <f t="shared" ca="1" si="110"/>
        <v>1</v>
      </c>
      <c r="AB174" s="111">
        <f t="shared" ca="1" si="110"/>
        <v>1</v>
      </c>
      <c r="AC174" s="111">
        <f t="shared" ca="1" si="110"/>
        <v>1</v>
      </c>
      <c r="AD174" s="111">
        <f t="shared" ca="1" si="110"/>
        <v>1</v>
      </c>
      <c r="AE174" s="111">
        <f t="shared" ca="1" si="110"/>
        <v>1</v>
      </c>
      <c r="AF174" s="111">
        <f t="shared" ca="1" si="110"/>
        <v>1</v>
      </c>
      <c r="AG174" s="91">
        <f>Q174</f>
        <v>980</v>
      </c>
      <c r="AH174" s="109"/>
    </row>
    <row r="175" spans="17:34">
      <c r="Q175" s="91">
        <f t="shared" si="109"/>
        <v>910</v>
      </c>
      <c r="R175" s="111">
        <f t="shared" ref="R175:R188" ca="1" si="111">S175</f>
        <v>1</v>
      </c>
      <c r="S175" s="111">
        <f t="shared" ref="S175:AF175" ca="1" si="112">IF(R16+0.0001&gt;S16,0,1)</f>
        <v>1</v>
      </c>
      <c r="T175" s="111">
        <f t="shared" ca="1" si="112"/>
        <v>1</v>
      </c>
      <c r="U175" s="111">
        <f t="shared" ca="1" si="112"/>
        <v>1</v>
      </c>
      <c r="V175" s="111">
        <f t="shared" ca="1" si="112"/>
        <v>1</v>
      </c>
      <c r="W175" s="111">
        <f t="shared" ca="1" si="112"/>
        <v>1</v>
      </c>
      <c r="X175" s="111">
        <f t="shared" ca="1" si="112"/>
        <v>1</v>
      </c>
      <c r="Y175" s="111">
        <f t="shared" ca="1" si="112"/>
        <v>1</v>
      </c>
      <c r="Z175" s="111">
        <f t="shared" ca="1" si="112"/>
        <v>1</v>
      </c>
      <c r="AA175" s="111">
        <f t="shared" ca="1" si="112"/>
        <v>1</v>
      </c>
      <c r="AB175" s="111">
        <f t="shared" ca="1" si="112"/>
        <v>1</v>
      </c>
      <c r="AC175" s="111">
        <f t="shared" ca="1" si="112"/>
        <v>1</v>
      </c>
      <c r="AD175" s="111">
        <f t="shared" ca="1" si="112"/>
        <v>1</v>
      </c>
      <c r="AE175" s="111">
        <f t="shared" ca="1" si="112"/>
        <v>1</v>
      </c>
      <c r="AF175" s="111">
        <f t="shared" ca="1" si="112"/>
        <v>1</v>
      </c>
      <c r="AG175" s="91">
        <f t="shared" ref="AG175:AG188" si="113">Q175</f>
        <v>910</v>
      </c>
      <c r="AH175" s="109"/>
    </row>
    <row r="176" spans="17:34">
      <c r="Q176" s="91">
        <f t="shared" si="109"/>
        <v>840</v>
      </c>
      <c r="R176" s="111">
        <f t="shared" ca="1" si="111"/>
        <v>1</v>
      </c>
      <c r="S176" s="111">
        <f t="shared" ref="S176:AF176" ca="1" si="114">IF(R17+0.0001&gt;S17,0,1)</f>
        <v>1</v>
      </c>
      <c r="T176" s="111">
        <f t="shared" ca="1" si="114"/>
        <v>1</v>
      </c>
      <c r="U176" s="111">
        <f t="shared" ca="1" si="114"/>
        <v>1</v>
      </c>
      <c r="V176" s="111">
        <f t="shared" ca="1" si="114"/>
        <v>1</v>
      </c>
      <c r="W176" s="111">
        <f t="shared" ca="1" si="114"/>
        <v>1</v>
      </c>
      <c r="X176" s="111">
        <f t="shared" ca="1" si="114"/>
        <v>1</v>
      </c>
      <c r="Y176" s="111">
        <f t="shared" ca="1" si="114"/>
        <v>1</v>
      </c>
      <c r="Z176" s="111">
        <f t="shared" ca="1" si="114"/>
        <v>1</v>
      </c>
      <c r="AA176" s="111">
        <f t="shared" ca="1" si="114"/>
        <v>1</v>
      </c>
      <c r="AB176" s="111">
        <f t="shared" ca="1" si="114"/>
        <v>1</v>
      </c>
      <c r="AC176" s="111">
        <f t="shared" ca="1" si="114"/>
        <v>1</v>
      </c>
      <c r="AD176" s="111">
        <f t="shared" ca="1" si="114"/>
        <v>1</v>
      </c>
      <c r="AE176" s="111">
        <f t="shared" ca="1" si="114"/>
        <v>1</v>
      </c>
      <c r="AF176" s="111">
        <f t="shared" ca="1" si="114"/>
        <v>1</v>
      </c>
      <c r="AG176" s="91">
        <f t="shared" si="113"/>
        <v>840</v>
      </c>
      <c r="AH176" s="109"/>
    </row>
    <row r="177" spans="17:34">
      <c r="Q177" s="91">
        <f t="shared" si="109"/>
        <v>770</v>
      </c>
      <c r="R177" s="111">
        <f t="shared" ca="1" si="111"/>
        <v>1</v>
      </c>
      <c r="S177" s="111">
        <f t="shared" ref="S177:AF177" ca="1" si="115">IF(R18+0.0001&gt;S18,0,1)</f>
        <v>1</v>
      </c>
      <c r="T177" s="111">
        <f t="shared" ca="1" si="115"/>
        <v>1</v>
      </c>
      <c r="U177" s="111">
        <f t="shared" ca="1" si="115"/>
        <v>1</v>
      </c>
      <c r="V177" s="111">
        <f t="shared" ca="1" si="115"/>
        <v>1</v>
      </c>
      <c r="W177" s="111">
        <f t="shared" ca="1" si="115"/>
        <v>1</v>
      </c>
      <c r="X177" s="111">
        <f t="shared" ca="1" si="115"/>
        <v>1</v>
      </c>
      <c r="Y177" s="111">
        <f t="shared" ca="1" si="115"/>
        <v>1</v>
      </c>
      <c r="Z177" s="111">
        <f t="shared" ca="1" si="115"/>
        <v>1</v>
      </c>
      <c r="AA177" s="111">
        <f t="shared" ca="1" si="115"/>
        <v>1</v>
      </c>
      <c r="AB177" s="111">
        <f t="shared" ca="1" si="115"/>
        <v>1</v>
      </c>
      <c r="AC177" s="111">
        <f t="shared" ca="1" si="115"/>
        <v>1</v>
      </c>
      <c r="AD177" s="111">
        <f t="shared" ca="1" si="115"/>
        <v>1</v>
      </c>
      <c r="AE177" s="111">
        <f t="shared" ca="1" si="115"/>
        <v>1</v>
      </c>
      <c r="AF177" s="111">
        <f t="shared" ca="1" si="115"/>
        <v>1</v>
      </c>
      <c r="AG177" s="91">
        <f t="shared" si="113"/>
        <v>770</v>
      </c>
      <c r="AH177" s="109"/>
    </row>
    <row r="178" spans="17:34">
      <c r="Q178" s="91">
        <f t="shared" si="109"/>
        <v>700</v>
      </c>
      <c r="R178" s="111">
        <f t="shared" ca="1" si="111"/>
        <v>1</v>
      </c>
      <c r="S178" s="111">
        <f t="shared" ref="S178:AF178" ca="1" si="116">IF(R19+0.0001&gt;S19,0,1)</f>
        <v>1</v>
      </c>
      <c r="T178" s="111">
        <f t="shared" ca="1" si="116"/>
        <v>1</v>
      </c>
      <c r="U178" s="111">
        <f t="shared" ca="1" si="116"/>
        <v>1</v>
      </c>
      <c r="V178" s="111">
        <f t="shared" ca="1" si="116"/>
        <v>1</v>
      </c>
      <c r="W178" s="111">
        <f t="shared" ca="1" si="116"/>
        <v>1</v>
      </c>
      <c r="X178" s="111">
        <f t="shared" ca="1" si="116"/>
        <v>1</v>
      </c>
      <c r="Y178" s="111">
        <f t="shared" ca="1" si="116"/>
        <v>1</v>
      </c>
      <c r="Z178" s="111">
        <f t="shared" ca="1" si="116"/>
        <v>1</v>
      </c>
      <c r="AA178" s="111">
        <f t="shared" ca="1" si="116"/>
        <v>1</v>
      </c>
      <c r="AB178" s="111">
        <f t="shared" ca="1" si="116"/>
        <v>1</v>
      </c>
      <c r="AC178" s="111">
        <f t="shared" ca="1" si="116"/>
        <v>1</v>
      </c>
      <c r="AD178" s="111">
        <f t="shared" ca="1" si="116"/>
        <v>1</v>
      </c>
      <c r="AE178" s="111">
        <f t="shared" ca="1" si="116"/>
        <v>1</v>
      </c>
      <c r="AF178" s="111">
        <f t="shared" ca="1" si="116"/>
        <v>1</v>
      </c>
      <c r="AG178" s="91">
        <f t="shared" si="113"/>
        <v>700</v>
      </c>
      <c r="AH178" s="109"/>
    </row>
    <row r="179" spans="17:34">
      <c r="Q179" s="91">
        <f t="shared" si="109"/>
        <v>630</v>
      </c>
      <c r="R179" s="111">
        <f t="shared" ca="1" si="111"/>
        <v>1</v>
      </c>
      <c r="S179" s="111">
        <f t="shared" ref="S179:AF179" ca="1" si="117">IF(R20+0.0001&gt;S20,0,1)</f>
        <v>1</v>
      </c>
      <c r="T179" s="111">
        <f t="shared" ca="1" si="117"/>
        <v>1</v>
      </c>
      <c r="U179" s="111">
        <f t="shared" ca="1" si="117"/>
        <v>1</v>
      </c>
      <c r="V179" s="111">
        <f t="shared" ca="1" si="117"/>
        <v>1</v>
      </c>
      <c r="W179" s="111">
        <f t="shared" ca="1" si="117"/>
        <v>1</v>
      </c>
      <c r="X179" s="111">
        <f t="shared" ca="1" si="117"/>
        <v>1</v>
      </c>
      <c r="Y179" s="111">
        <f t="shared" ca="1" si="117"/>
        <v>1</v>
      </c>
      <c r="Z179" s="111">
        <f t="shared" ca="1" si="117"/>
        <v>1</v>
      </c>
      <c r="AA179" s="111">
        <f t="shared" ca="1" si="117"/>
        <v>1</v>
      </c>
      <c r="AB179" s="111">
        <f t="shared" ca="1" si="117"/>
        <v>1</v>
      </c>
      <c r="AC179" s="111">
        <f t="shared" ca="1" si="117"/>
        <v>1</v>
      </c>
      <c r="AD179" s="111">
        <f t="shared" ca="1" si="117"/>
        <v>1</v>
      </c>
      <c r="AE179" s="111">
        <f t="shared" ca="1" si="117"/>
        <v>1</v>
      </c>
      <c r="AF179" s="111">
        <f t="shared" ca="1" si="117"/>
        <v>1</v>
      </c>
      <c r="AG179" s="91">
        <f t="shared" si="113"/>
        <v>630</v>
      </c>
      <c r="AH179" s="109"/>
    </row>
    <row r="180" spans="17:34">
      <c r="Q180" s="91">
        <f t="shared" si="109"/>
        <v>560</v>
      </c>
      <c r="R180" s="111">
        <f t="shared" ca="1" si="111"/>
        <v>1</v>
      </c>
      <c r="S180" s="111">
        <f t="shared" ref="S180:AF180" ca="1" si="118">IF(R21+0.0001&gt;S21,0,1)</f>
        <v>1</v>
      </c>
      <c r="T180" s="111">
        <f t="shared" ca="1" si="118"/>
        <v>1</v>
      </c>
      <c r="U180" s="111">
        <f t="shared" ca="1" si="118"/>
        <v>1</v>
      </c>
      <c r="V180" s="111">
        <f t="shared" ca="1" si="118"/>
        <v>1</v>
      </c>
      <c r="W180" s="111">
        <f t="shared" ca="1" si="118"/>
        <v>1</v>
      </c>
      <c r="X180" s="111">
        <f t="shared" ca="1" si="118"/>
        <v>1</v>
      </c>
      <c r="Y180" s="111">
        <f t="shared" ca="1" si="118"/>
        <v>1</v>
      </c>
      <c r="Z180" s="111">
        <f t="shared" ca="1" si="118"/>
        <v>1</v>
      </c>
      <c r="AA180" s="111">
        <f t="shared" ca="1" si="118"/>
        <v>1</v>
      </c>
      <c r="AB180" s="111">
        <f t="shared" ca="1" si="118"/>
        <v>1</v>
      </c>
      <c r="AC180" s="111">
        <f t="shared" ca="1" si="118"/>
        <v>1</v>
      </c>
      <c r="AD180" s="111">
        <f t="shared" ca="1" si="118"/>
        <v>1</v>
      </c>
      <c r="AE180" s="111">
        <f t="shared" ca="1" si="118"/>
        <v>1</v>
      </c>
      <c r="AF180" s="111">
        <f t="shared" ca="1" si="118"/>
        <v>1</v>
      </c>
      <c r="AG180" s="91">
        <f t="shared" si="113"/>
        <v>560</v>
      </c>
      <c r="AH180" s="109"/>
    </row>
    <row r="181" spans="17:34">
      <c r="Q181" s="91">
        <f t="shared" si="109"/>
        <v>490</v>
      </c>
      <c r="R181" s="111">
        <f t="shared" ca="1" si="111"/>
        <v>1</v>
      </c>
      <c r="S181" s="111">
        <f t="shared" ref="S181:AF181" ca="1" si="119">IF(R22+0.0001&gt;S22,0,1)</f>
        <v>1</v>
      </c>
      <c r="T181" s="111">
        <f t="shared" ca="1" si="119"/>
        <v>1</v>
      </c>
      <c r="U181" s="111">
        <f t="shared" ca="1" si="119"/>
        <v>1</v>
      </c>
      <c r="V181" s="111">
        <f t="shared" ca="1" si="119"/>
        <v>1</v>
      </c>
      <c r="W181" s="111">
        <f t="shared" ca="1" si="119"/>
        <v>1</v>
      </c>
      <c r="X181" s="111">
        <f t="shared" ca="1" si="119"/>
        <v>1</v>
      </c>
      <c r="Y181" s="111">
        <f t="shared" ca="1" si="119"/>
        <v>1</v>
      </c>
      <c r="Z181" s="111">
        <f t="shared" ca="1" si="119"/>
        <v>1</v>
      </c>
      <c r="AA181" s="111">
        <f t="shared" ca="1" si="119"/>
        <v>1</v>
      </c>
      <c r="AB181" s="111">
        <f t="shared" ca="1" si="119"/>
        <v>1</v>
      </c>
      <c r="AC181" s="111">
        <f t="shared" ca="1" si="119"/>
        <v>1</v>
      </c>
      <c r="AD181" s="111">
        <f t="shared" ca="1" si="119"/>
        <v>1</v>
      </c>
      <c r="AE181" s="111">
        <f t="shared" ca="1" si="119"/>
        <v>1</v>
      </c>
      <c r="AF181" s="111">
        <f t="shared" ca="1" si="119"/>
        <v>1</v>
      </c>
      <c r="AG181" s="91">
        <f t="shared" si="113"/>
        <v>490</v>
      </c>
      <c r="AH181" s="109"/>
    </row>
    <row r="182" spans="17:34">
      <c r="Q182" s="91">
        <f t="shared" si="109"/>
        <v>420</v>
      </c>
      <c r="R182" s="111">
        <f t="shared" ca="1" si="111"/>
        <v>1</v>
      </c>
      <c r="S182" s="111">
        <f t="shared" ref="S182:AF182" ca="1" si="120">IF(R23+0.0001&gt;S23,0,1)</f>
        <v>1</v>
      </c>
      <c r="T182" s="111">
        <f t="shared" ca="1" si="120"/>
        <v>1</v>
      </c>
      <c r="U182" s="111">
        <f t="shared" ca="1" si="120"/>
        <v>1</v>
      </c>
      <c r="V182" s="111">
        <f t="shared" ca="1" si="120"/>
        <v>1</v>
      </c>
      <c r="W182" s="111">
        <f t="shared" ca="1" si="120"/>
        <v>1</v>
      </c>
      <c r="X182" s="111">
        <f t="shared" ca="1" si="120"/>
        <v>1</v>
      </c>
      <c r="Y182" s="111">
        <f t="shared" ca="1" si="120"/>
        <v>1</v>
      </c>
      <c r="Z182" s="111">
        <f t="shared" ca="1" si="120"/>
        <v>1</v>
      </c>
      <c r="AA182" s="111">
        <f t="shared" ca="1" si="120"/>
        <v>1</v>
      </c>
      <c r="AB182" s="111">
        <f t="shared" ca="1" si="120"/>
        <v>1</v>
      </c>
      <c r="AC182" s="111">
        <f t="shared" ca="1" si="120"/>
        <v>1</v>
      </c>
      <c r="AD182" s="111">
        <f t="shared" ca="1" si="120"/>
        <v>1</v>
      </c>
      <c r="AE182" s="111">
        <f t="shared" ca="1" si="120"/>
        <v>1</v>
      </c>
      <c r="AF182" s="111">
        <f t="shared" ca="1" si="120"/>
        <v>1</v>
      </c>
      <c r="AG182" s="91">
        <f t="shared" si="113"/>
        <v>420</v>
      </c>
      <c r="AH182" s="109"/>
    </row>
    <row r="183" spans="17:34">
      <c r="Q183" s="91">
        <f t="shared" si="109"/>
        <v>350</v>
      </c>
      <c r="R183" s="111">
        <f t="shared" ca="1" si="111"/>
        <v>1</v>
      </c>
      <c r="S183" s="111">
        <f t="shared" ref="S183:AF183" ca="1" si="121">IF(R24+0.0001&gt;S24,0,1)</f>
        <v>1</v>
      </c>
      <c r="T183" s="111">
        <f t="shared" ca="1" si="121"/>
        <v>1</v>
      </c>
      <c r="U183" s="111">
        <f t="shared" ca="1" si="121"/>
        <v>1</v>
      </c>
      <c r="V183" s="111">
        <f t="shared" ca="1" si="121"/>
        <v>1</v>
      </c>
      <c r="W183" s="111">
        <f t="shared" ca="1" si="121"/>
        <v>1</v>
      </c>
      <c r="X183" s="111">
        <f t="shared" ca="1" si="121"/>
        <v>1</v>
      </c>
      <c r="Y183" s="111">
        <f t="shared" ca="1" si="121"/>
        <v>1</v>
      </c>
      <c r="Z183" s="111">
        <f t="shared" ca="1" si="121"/>
        <v>1</v>
      </c>
      <c r="AA183" s="111">
        <f t="shared" ca="1" si="121"/>
        <v>1</v>
      </c>
      <c r="AB183" s="111">
        <f t="shared" ca="1" si="121"/>
        <v>1</v>
      </c>
      <c r="AC183" s="111">
        <f t="shared" ca="1" si="121"/>
        <v>1</v>
      </c>
      <c r="AD183" s="111">
        <f t="shared" ca="1" si="121"/>
        <v>1</v>
      </c>
      <c r="AE183" s="111">
        <f t="shared" ca="1" si="121"/>
        <v>1</v>
      </c>
      <c r="AF183" s="111">
        <f t="shared" ca="1" si="121"/>
        <v>1</v>
      </c>
      <c r="AG183" s="91">
        <f t="shared" si="113"/>
        <v>350</v>
      </c>
      <c r="AH183" s="109"/>
    </row>
    <row r="184" spans="17:34">
      <c r="Q184" s="91">
        <f t="shared" si="109"/>
        <v>280</v>
      </c>
      <c r="R184" s="111">
        <f t="shared" ca="1" si="111"/>
        <v>1</v>
      </c>
      <c r="S184" s="111">
        <f t="shared" ref="S184:AF184" ca="1" si="122">IF(R25+0.0001&gt;S25,0,1)</f>
        <v>1</v>
      </c>
      <c r="T184" s="111">
        <f t="shared" ca="1" si="122"/>
        <v>1</v>
      </c>
      <c r="U184" s="111">
        <f t="shared" ca="1" si="122"/>
        <v>1</v>
      </c>
      <c r="V184" s="111">
        <f t="shared" ca="1" si="122"/>
        <v>1</v>
      </c>
      <c r="W184" s="111">
        <f t="shared" ca="1" si="122"/>
        <v>1</v>
      </c>
      <c r="X184" s="111">
        <f t="shared" ca="1" si="122"/>
        <v>1</v>
      </c>
      <c r="Y184" s="111">
        <f t="shared" ca="1" si="122"/>
        <v>1</v>
      </c>
      <c r="Z184" s="111">
        <f t="shared" ca="1" si="122"/>
        <v>1</v>
      </c>
      <c r="AA184" s="111">
        <f t="shared" ca="1" si="122"/>
        <v>1</v>
      </c>
      <c r="AB184" s="111">
        <f t="shared" ca="1" si="122"/>
        <v>1</v>
      </c>
      <c r="AC184" s="111">
        <f t="shared" ca="1" si="122"/>
        <v>1</v>
      </c>
      <c r="AD184" s="111">
        <f t="shared" ca="1" si="122"/>
        <v>1</v>
      </c>
      <c r="AE184" s="111">
        <f t="shared" ca="1" si="122"/>
        <v>1</v>
      </c>
      <c r="AF184" s="111">
        <f t="shared" ca="1" si="122"/>
        <v>1</v>
      </c>
      <c r="AG184" s="91">
        <f t="shared" si="113"/>
        <v>280</v>
      </c>
      <c r="AH184" s="109"/>
    </row>
    <row r="185" spans="17:34">
      <c r="Q185" s="91">
        <f t="shared" si="109"/>
        <v>210</v>
      </c>
      <c r="R185" s="111">
        <f t="shared" ca="1" si="111"/>
        <v>1</v>
      </c>
      <c r="S185" s="111">
        <f t="shared" ref="S185:AF185" ca="1" si="123">IF(R26+0.0001&gt;S26,0,1)</f>
        <v>1</v>
      </c>
      <c r="T185" s="111">
        <f t="shared" ca="1" si="123"/>
        <v>1</v>
      </c>
      <c r="U185" s="111">
        <f t="shared" ca="1" si="123"/>
        <v>1</v>
      </c>
      <c r="V185" s="111">
        <f t="shared" ca="1" si="123"/>
        <v>1</v>
      </c>
      <c r="W185" s="111">
        <f t="shared" ca="1" si="123"/>
        <v>1</v>
      </c>
      <c r="X185" s="111">
        <f t="shared" ca="1" si="123"/>
        <v>1</v>
      </c>
      <c r="Y185" s="111">
        <f t="shared" ca="1" si="123"/>
        <v>1</v>
      </c>
      <c r="Z185" s="111">
        <f t="shared" ca="1" si="123"/>
        <v>1</v>
      </c>
      <c r="AA185" s="111">
        <f t="shared" ca="1" si="123"/>
        <v>1</v>
      </c>
      <c r="AB185" s="111">
        <f t="shared" ca="1" si="123"/>
        <v>1</v>
      </c>
      <c r="AC185" s="111">
        <f t="shared" ca="1" si="123"/>
        <v>1</v>
      </c>
      <c r="AD185" s="111">
        <f t="shared" ca="1" si="123"/>
        <v>1</v>
      </c>
      <c r="AE185" s="111">
        <f t="shared" ca="1" si="123"/>
        <v>1</v>
      </c>
      <c r="AF185" s="111">
        <f t="shared" ca="1" si="123"/>
        <v>1</v>
      </c>
      <c r="AG185" s="91">
        <f t="shared" si="113"/>
        <v>210</v>
      </c>
      <c r="AH185" s="109"/>
    </row>
    <row r="186" spans="17:34">
      <c r="Q186" s="91">
        <f t="shared" si="109"/>
        <v>140</v>
      </c>
      <c r="R186" s="111">
        <f t="shared" ca="1" si="111"/>
        <v>1</v>
      </c>
      <c r="S186" s="111">
        <f t="shared" ref="S186:AF186" ca="1" si="124">IF(R27+0.0001&gt;S27,0,1)</f>
        <v>1</v>
      </c>
      <c r="T186" s="111">
        <f t="shared" ca="1" si="124"/>
        <v>1</v>
      </c>
      <c r="U186" s="111">
        <f t="shared" ca="1" si="124"/>
        <v>1</v>
      </c>
      <c r="V186" s="111">
        <f t="shared" ca="1" si="124"/>
        <v>1</v>
      </c>
      <c r="W186" s="111">
        <f t="shared" ca="1" si="124"/>
        <v>1</v>
      </c>
      <c r="X186" s="111">
        <f t="shared" ca="1" si="124"/>
        <v>1</v>
      </c>
      <c r="Y186" s="111">
        <f t="shared" ca="1" si="124"/>
        <v>1</v>
      </c>
      <c r="Z186" s="111">
        <f t="shared" ca="1" si="124"/>
        <v>1</v>
      </c>
      <c r="AA186" s="111">
        <f t="shared" ca="1" si="124"/>
        <v>1</v>
      </c>
      <c r="AB186" s="111">
        <f t="shared" ca="1" si="124"/>
        <v>1</v>
      </c>
      <c r="AC186" s="111">
        <f t="shared" ca="1" si="124"/>
        <v>1</v>
      </c>
      <c r="AD186" s="111">
        <f t="shared" ca="1" si="124"/>
        <v>1</v>
      </c>
      <c r="AE186" s="111">
        <f t="shared" ca="1" si="124"/>
        <v>1</v>
      </c>
      <c r="AF186" s="111">
        <f t="shared" ca="1" si="124"/>
        <v>1</v>
      </c>
      <c r="AG186" s="91">
        <f t="shared" si="113"/>
        <v>140</v>
      </c>
      <c r="AH186" s="109"/>
    </row>
    <row r="187" spans="17:34">
      <c r="Q187" s="91">
        <f t="shared" si="109"/>
        <v>70</v>
      </c>
      <c r="R187" s="111">
        <f t="shared" ca="1" si="111"/>
        <v>1</v>
      </c>
      <c r="S187" s="111">
        <f t="shared" ref="S187:AF187" ca="1" si="125">IF(R28+0.0001&gt;S28,0,1)</f>
        <v>1</v>
      </c>
      <c r="T187" s="111">
        <f t="shared" ca="1" si="125"/>
        <v>1</v>
      </c>
      <c r="U187" s="111">
        <f t="shared" ca="1" si="125"/>
        <v>1</v>
      </c>
      <c r="V187" s="111">
        <f t="shared" ca="1" si="125"/>
        <v>1</v>
      </c>
      <c r="W187" s="111">
        <f t="shared" ca="1" si="125"/>
        <v>1</v>
      </c>
      <c r="X187" s="111">
        <f t="shared" ca="1" si="125"/>
        <v>1</v>
      </c>
      <c r="Y187" s="111">
        <f t="shared" ca="1" si="125"/>
        <v>1</v>
      </c>
      <c r="Z187" s="111">
        <f t="shared" ca="1" si="125"/>
        <v>1</v>
      </c>
      <c r="AA187" s="111">
        <f t="shared" ca="1" si="125"/>
        <v>1</v>
      </c>
      <c r="AB187" s="111">
        <f t="shared" ca="1" si="125"/>
        <v>1</v>
      </c>
      <c r="AC187" s="111">
        <f t="shared" ca="1" si="125"/>
        <v>1</v>
      </c>
      <c r="AD187" s="111">
        <f t="shared" ca="1" si="125"/>
        <v>1</v>
      </c>
      <c r="AE187" s="111">
        <f t="shared" ca="1" si="125"/>
        <v>1</v>
      </c>
      <c r="AF187" s="111">
        <f t="shared" ca="1" si="125"/>
        <v>1</v>
      </c>
      <c r="AG187" s="91">
        <f t="shared" si="113"/>
        <v>70</v>
      </c>
      <c r="AH187" s="109"/>
    </row>
    <row r="188" spans="17:34">
      <c r="Q188" s="91">
        <f t="shared" si="109"/>
        <v>0</v>
      </c>
      <c r="R188" s="111">
        <f t="shared" ca="1" si="111"/>
        <v>1</v>
      </c>
      <c r="S188" s="111">
        <f t="shared" ref="S188:AF188" ca="1" si="126">IF(R29+0.0001&gt;S29,0,1)</f>
        <v>1</v>
      </c>
      <c r="T188" s="111">
        <f t="shared" ca="1" si="126"/>
        <v>1</v>
      </c>
      <c r="U188" s="111">
        <f t="shared" ca="1" si="126"/>
        <v>1</v>
      </c>
      <c r="V188" s="111">
        <f t="shared" ca="1" si="126"/>
        <v>1</v>
      </c>
      <c r="W188" s="111">
        <f t="shared" ca="1" si="126"/>
        <v>1</v>
      </c>
      <c r="X188" s="111">
        <f t="shared" ca="1" si="126"/>
        <v>1</v>
      </c>
      <c r="Y188" s="111">
        <f t="shared" ca="1" si="126"/>
        <v>1</v>
      </c>
      <c r="Z188" s="111">
        <f t="shared" ca="1" si="126"/>
        <v>1</v>
      </c>
      <c r="AA188" s="111">
        <f t="shared" ca="1" si="126"/>
        <v>1</v>
      </c>
      <c r="AB188" s="111">
        <f t="shared" ca="1" si="126"/>
        <v>1</v>
      </c>
      <c r="AC188" s="111">
        <f t="shared" ca="1" si="126"/>
        <v>1</v>
      </c>
      <c r="AD188" s="111">
        <f t="shared" ca="1" si="126"/>
        <v>1</v>
      </c>
      <c r="AE188" s="111">
        <f t="shared" ca="1" si="126"/>
        <v>1</v>
      </c>
      <c r="AF188" s="111">
        <f t="shared" ca="1" si="126"/>
        <v>1</v>
      </c>
      <c r="AG188" s="91">
        <f t="shared" si="113"/>
        <v>0</v>
      </c>
      <c r="AH188" s="109"/>
    </row>
    <row r="189" spans="17:34">
      <c r="Q189" s="89"/>
      <c r="R189" s="89">
        <v>0</v>
      </c>
      <c r="S189" s="89">
        <f t="shared" ref="S189:AG189" si="127">R189+$C$3</f>
        <v>0</v>
      </c>
      <c r="T189" s="89">
        <f t="shared" si="127"/>
        <v>0</v>
      </c>
      <c r="U189" s="89">
        <f t="shared" si="127"/>
        <v>0</v>
      </c>
      <c r="V189" s="89">
        <f t="shared" si="127"/>
        <v>0</v>
      </c>
      <c r="W189" s="89">
        <f t="shared" si="127"/>
        <v>0</v>
      </c>
      <c r="X189" s="89">
        <f t="shared" si="127"/>
        <v>0</v>
      </c>
      <c r="Y189" s="89">
        <f t="shared" si="127"/>
        <v>0</v>
      </c>
      <c r="Z189" s="89">
        <f t="shared" si="127"/>
        <v>0</v>
      </c>
      <c r="AA189" s="89">
        <f t="shared" si="127"/>
        <v>0</v>
      </c>
      <c r="AB189" s="89">
        <f t="shared" si="127"/>
        <v>0</v>
      </c>
      <c r="AC189" s="89">
        <f t="shared" si="127"/>
        <v>0</v>
      </c>
      <c r="AD189" s="89">
        <f t="shared" si="127"/>
        <v>0</v>
      </c>
      <c r="AE189" s="89">
        <f t="shared" si="127"/>
        <v>0</v>
      </c>
      <c r="AF189" s="89">
        <f t="shared" si="127"/>
        <v>0</v>
      </c>
      <c r="AG189" s="89">
        <f t="shared" si="127"/>
        <v>0</v>
      </c>
      <c r="AH189" s="109"/>
    </row>
    <row r="190" spans="17:34">
      <c r="Q190" s="108"/>
      <c r="R190" s="108"/>
      <c r="S190" s="108"/>
      <c r="T190" s="108"/>
      <c r="U190" s="108"/>
      <c r="V190" s="108"/>
      <c r="W190" s="108"/>
      <c r="X190" s="108"/>
      <c r="Y190" s="108"/>
      <c r="Z190" s="108"/>
      <c r="AA190" s="108"/>
      <c r="AB190" s="108"/>
      <c r="AC190" s="108"/>
      <c r="AD190" s="108"/>
      <c r="AE190" s="108"/>
      <c r="AF190" s="108"/>
      <c r="AG190" s="108"/>
      <c r="AH190" s="109"/>
    </row>
    <row r="191" spans="17:34">
      <c r="Q191" s="108"/>
      <c r="R191" s="108"/>
      <c r="S191" s="108"/>
      <c r="T191" s="108"/>
      <c r="U191" s="108"/>
      <c r="V191" s="108"/>
      <c r="W191" s="108"/>
      <c r="X191" s="108"/>
      <c r="Y191" s="108"/>
      <c r="Z191" s="108"/>
      <c r="AA191" s="108"/>
      <c r="AB191" s="108"/>
      <c r="AC191" s="108"/>
      <c r="AD191" s="108"/>
      <c r="AE191" s="108"/>
      <c r="AF191" s="108"/>
      <c r="AG191" s="108"/>
      <c r="AH191" s="109"/>
    </row>
    <row r="192" spans="17:34">
      <c r="Q192" s="140" t="s">
        <v>148</v>
      </c>
      <c r="R192" s="140"/>
      <c r="S192" s="108"/>
      <c r="T192" s="108"/>
      <c r="U192" s="108"/>
      <c r="V192" s="108"/>
      <c r="W192" s="108"/>
      <c r="X192" s="108"/>
      <c r="Y192" s="108"/>
      <c r="Z192" s="108"/>
      <c r="AA192" s="108"/>
      <c r="AB192" s="108"/>
      <c r="AC192" s="108"/>
      <c r="AD192" s="108"/>
      <c r="AE192" s="108"/>
      <c r="AF192" s="108"/>
      <c r="AG192" s="108"/>
      <c r="AH192" s="109"/>
    </row>
    <row r="193" spans="17:34">
      <c r="Q193" s="89"/>
      <c r="R193" s="89">
        <v>0</v>
      </c>
      <c r="S193" s="89">
        <f t="shared" ref="S193:AG193" si="128">R193+$C$3</f>
        <v>0</v>
      </c>
      <c r="T193" s="89">
        <f t="shared" si="128"/>
        <v>0</v>
      </c>
      <c r="U193" s="89">
        <f t="shared" si="128"/>
        <v>0</v>
      </c>
      <c r="V193" s="89">
        <f t="shared" si="128"/>
        <v>0</v>
      </c>
      <c r="W193" s="89">
        <f t="shared" si="128"/>
        <v>0</v>
      </c>
      <c r="X193" s="89">
        <f t="shared" si="128"/>
        <v>0</v>
      </c>
      <c r="Y193" s="89">
        <f t="shared" si="128"/>
        <v>0</v>
      </c>
      <c r="Z193" s="89">
        <f t="shared" si="128"/>
        <v>0</v>
      </c>
      <c r="AA193" s="89">
        <f t="shared" si="128"/>
        <v>0</v>
      </c>
      <c r="AB193" s="89">
        <f t="shared" si="128"/>
        <v>0</v>
      </c>
      <c r="AC193" s="89">
        <f t="shared" si="128"/>
        <v>0</v>
      </c>
      <c r="AD193" s="89">
        <f t="shared" si="128"/>
        <v>0</v>
      </c>
      <c r="AE193" s="89">
        <f t="shared" si="128"/>
        <v>0</v>
      </c>
      <c r="AF193" s="89">
        <f t="shared" si="128"/>
        <v>0</v>
      </c>
      <c r="AG193" s="89">
        <f t="shared" si="128"/>
        <v>0</v>
      </c>
      <c r="AH193" s="109"/>
    </row>
    <row r="194" spans="17:34">
      <c r="Q194" s="91">
        <f t="shared" ref="Q194:Q208" si="129">Q15</f>
        <v>980</v>
      </c>
      <c r="R194" s="121">
        <f t="shared" ref="R194:AF194" ca="1" si="130">IF(R154+R174=0,R106,IF(R174=0, R106,R106+180))</f>
        <v>180</v>
      </c>
      <c r="S194" s="121">
        <f t="shared" ca="1" si="130"/>
        <v>179.99972131692633</v>
      </c>
      <c r="T194" s="121">
        <f t="shared" ca="1" si="130"/>
        <v>179.99930224231272</v>
      </c>
      <c r="U194" s="121">
        <f t="shared" ca="1" si="130"/>
        <v>179.99923655688949</v>
      </c>
      <c r="V194" s="121">
        <f t="shared" ca="1" si="130"/>
        <v>179.99927195727872</v>
      </c>
      <c r="W194" s="121">
        <f t="shared" ca="1" si="130"/>
        <v>179.99887504280622</v>
      </c>
      <c r="X194" s="121">
        <f t="shared" ca="1" si="130"/>
        <v>179.99862661664437</v>
      </c>
      <c r="Y194" s="121">
        <f t="shared" ca="1" si="130"/>
        <v>179.99852857194077</v>
      </c>
      <c r="Z194" s="121">
        <f t="shared" ca="1" si="130"/>
        <v>179.99752484260597</v>
      </c>
      <c r="AA194" s="121">
        <f t="shared" ca="1" si="130"/>
        <v>179.99805362839274</v>
      </c>
      <c r="AB194" s="121">
        <f t="shared" ca="1" si="130"/>
        <v>179.99890141207686</v>
      </c>
      <c r="AC194" s="121">
        <f t="shared" ca="1" si="130"/>
        <v>179.99892571026729</v>
      </c>
      <c r="AD194" s="121">
        <f t="shared" ca="1" si="130"/>
        <v>179.99929253683476</v>
      </c>
      <c r="AE194" s="121">
        <f t="shared" ca="1" si="130"/>
        <v>179.9997625891223</v>
      </c>
      <c r="AF194" s="121">
        <f t="shared" ca="1" si="130"/>
        <v>180</v>
      </c>
      <c r="AG194" s="91">
        <f>Q194</f>
        <v>980</v>
      </c>
      <c r="AH194" s="109"/>
    </row>
    <row r="195" spans="17:34">
      <c r="Q195" s="91">
        <f t="shared" si="129"/>
        <v>910</v>
      </c>
      <c r="R195" s="121">
        <f t="shared" ref="R195:AF195" ca="1" si="131">IF(R155+R175=0,R107,IF(R175=0, R107,R107+180))</f>
        <v>180</v>
      </c>
      <c r="S195" s="121">
        <f t="shared" ca="1" si="131"/>
        <v>179.16047566534272</v>
      </c>
      <c r="T195" s="121">
        <f t="shared" ca="1" si="131"/>
        <v>182.26727079065549</v>
      </c>
      <c r="U195" s="121">
        <f t="shared" ca="1" si="131"/>
        <v>171.09016332709993</v>
      </c>
      <c r="V195" s="121">
        <f t="shared" ca="1" si="131"/>
        <v>173.98842641018581</v>
      </c>
      <c r="W195" s="121">
        <f t="shared" ca="1" si="131"/>
        <v>181.98282639944321</v>
      </c>
      <c r="X195" s="121">
        <f t="shared" ca="1" si="131"/>
        <v>177.64349520887916</v>
      </c>
      <c r="Y195" s="121">
        <f t="shared" ca="1" si="131"/>
        <v>177.17751628166934</v>
      </c>
      <c r="Z195" s="121">
        <f t="shared" ca="1" si="131"/>
        <v>176.71206805191454</v>
      </c>
      <c r="AA195" s="121">
        <f t="shared" ca="1" si="131"/>
        <v>168.95100297543198</v>
      </c>
      <c r="AB195" s="121">
        <f t="shared" ca="1" si="131"/>
        <v>173.85387641185335</v>
      </c>
      <c r="AC195" s="121">
        <f t="shared" ca="1" si="131"/>
        <v>177.83725303330726</v>
      </c>
      <c r="AD195" s="121">
        <f t="shared" ca="1" si="131"/>
        <v>176.31605566603011</v>
      </c>
      <c r="AE195" s="121">
        <f t="shared" ca="1" si="131"/>
        <v>190.42992558728153</v>
      </c>
      <c r="AF195" s="121">
        <f t="shared" ca="1" si="131"/>
        <v>180</v>
      </c>
      <c r="AG195" s="91">
        <f t="shared" ref="AG195:AG208" si="132">Q195</f>
        <v>910</v>
      </c>
      <c r="AH195" s="109"/>
    </row>
    <row r="196" spans="17:34">
      <c r="Q196" s="91">
        <f t="shared" si="129"/>
        <v>840</v>
      </c>
      <c r="R196" s="121">
        <f t="shared" ref="R196:AF196" ca="1" si="133">IF(R156+R176=0,R108,IF(R176=0, R108,R108+180))</f>
        <v>180</v>
      </c>
      <c r="S196" s="121">
        <f t="shared" ca="1" si="133"/>
        <v>180.58864573388988</v>
      </c>
      <c r="T196" s="121">
        <f t="shared" ca="1" si="133"/>
        <v>169.95963204401841</v>
      </c>
      <c r="U196" s="121">
        <f t="shared" ca="1" si="133"/>
        <v>180.32635586998884</v>
      </c>
      <c r="V196" s="121">
        <f t="shared" ca="1" si="133"/>
        <v>180.73516610096254</v>
      </c>
      <c r="W196" s="121">
        <f t="shared" ca="1" si="133"/>
        <v>173.68580973241578</v>
      </c>
      <c r="X196" s="121">
        <f t="shared" ca="1" si="133"/>
        <v>177.44754981129634</v>
      </c>
      <c r="Y196" s="121">
        <f t="shared" ca="1" si="133"/>
        <v>175.14316569373403</v>
      </c>
      <c r="Z196" s="121">
        <f t="shared" ca="1" si="133"/>
        <v>161.03159282290849</v>
      </c>
      <c r="AA196" s="121">
        <f t="shared" ca="1" si="133"/>
        <v>174.87585418593665</v>
      </c>
      <c r="AB196" s="121">
        <f t="shared" ca="1" si="133"/>
        <v>184.6102442601703</v>
      </c>
      <c r="AC196" s="121">
        <f t="shared" ca="1" si="133"/>
        <v>194.85868191772207</v>
      </c>
      <c r="AD196" s="121">
        <f t="shared" ca="1" si="133"/>
        <v>204.28522746169108</v>
      </c>
      <c r="AE196" s="121">
        <f t="shared" ca="1" si="133"/>
        <v>215.46259270837328</v>
      </c>
      <c r="AF196" s="121">
        <f t="shared" ca="1" si="133"/>
        <v>180</v>
      </c>
      <c r="AG196" s="91">
        <f t="shared" si="132"/>
        <v>840</v>
      </c>
      <c r="AH196" s="109"/>
    </row>
    <row r="197" spans="17:34">
      <c r="Q197" s="91">
        <f t="shared" si="129"/>
        <v>770</v>
      </c>
      <c r="R197" s="121">
        <f t="shared" ref="R197:AF197" ca="1" si="134">IF(R157+R177=0,R109,IF(R177=0, R109,R109+180))</f>
        <v>180</v>
      </c>
      <c r="S197" s="121">
        <f t="shared" ca="1" si="134"/>
        <v>180.06832722947721</v>
      </c>
      <c r="T197" s="121">
        <f t="shared" ca="1" si="134"/>
        <v>174.55151371922676</v>
      </c>
      <c r="U197" s="121">
        <f t="shared" ca="1" si="134"/>
        <v>193.90894823200111</v>
      </c>
      <c r="V197" s="121">
        <f t="shared" ca="1" si="134"/>
        <v>184.00797289370919</v>
      </c>
      <c r="W197" s="121">
        <f t="shared" ca="1" si="134"/>
        <v>159.53601205055918</v>
      </c>
      <c r="X197" s="121">
        <f t="shared" ca="1" si="134"/>
        <v>162.12226527551067</v>
      </c>
      <c r="Y197" s="121">
        <f t="shared" ca="1" si="134"/>
        <v>165.45652252496399</v>
      </c>
      <c r="Z197" s="121">
        <f t="shared" ca="1" si="134"/>
        <v>157.36214658972804</v>
      </c>
      <c r="AA197" s="121">
        <f t="shared" ca="1" si="134"/>
        <v>179.537789807233</v>
      </c>
      <c r="AB197" s="121">
        <f t="shared" ca="1" si="134"/>
        <v>191.88870279052384</v>
      </c>
      <c r="AC197" s="121">
        <f t="shared" ca="1" si="134"/>
        <v>193.89483618832446</v>
      </c>
      <c r="AD197" s="121">
        <f t="shared" ca="1" si="134"/>
        <v>216.66064164350618</v>
      </c>
      <c r="AE197" s="121">
        <f t="shared" ca="1" si="134"/>
        <v>218.86362014759013</v>
      </c>
      <c r="AF197" s="121">
        <f t="shared" ca="1" si="134"/>
        <v>180</v>
      </c>
      <c r="AG197" s="91">
        <f t="shared" si="132"/>
        <v>770</v>
      </c>
      <c r="AH197" s="109"/>
    </row>
    <row r="198" spans="17:34">
      <c r="Q198" s="91">
        <f t="shared" si="129"/>
        <v>700</v>
      </c>
      <c r="R198" s="121">
        <f t="shared" ref="R198:AF198" ca="1" si="135">IF(R158+R178=0,R110,IF(R178=0, R110,R110+180))</f>
        <v>180</v>
      </c>
      <c r="S198" s="121">
        <f t="shared" ca="1" si="135"/>
        <v>179.65095251126328</v>
      </c>
      <c r="T198" s="121">
        <f t="shared" ca="1" si="135"/>
        <v>189.24435235275743</v>
      </c>
      <c r="U198" s="121">
        <f t="shared" ca="1" si="135"/>
        <v>195.93277174381092</v>
      </c>
      <c r="V198" s="121">
        <f t="shared" ca="1" si="135"/>
        <v>179.11939590087215</v>
      </c>
      <c r="W198" s="121">
        <f t="shared" ca="1" si="135"/>
        <v>160.0243521307674</v>
      </c>
      <c r="X198" s="121">
        <f t="shared" ca="1" si="135"/>
        <v>152.27219735361854</v>
      </c>
      <c r="Y198" s="121">
        <f t="shared" ca="1" si="135"/>
        <v>163.79729626785141</v>
      </c>
      <c r="Z198" s="121">
        <f t="shared" ca="1" si="135"/>
        <v>164.9354044024895</v>
      </c>
      <c r="AA198" s="121">
        <f t="shared" ca="1" si="135"/>
        <v>173.85567967157675</v>
      </c>
      <c r="AB198" s="121">
        <f t="shared" ca="1" si="135"/>
        <v>201.47884994505037</v>
      </c>
      <c r="AC198" s="121">
        <f t="shared" ca="1" si="135"/>
        <v>204.86214739861933</v>
      </c>
      <c r="AD198" s="121">
        <f t="shared" ca="1" si="135"/>
        <v>222.52415393207127</v>
      </c>
      <c r="AE198" s="121">
        <f t="shared" ca="1" si="135"/>
        <v>176.56548825642014</v>
      </c>
      <c r="AF198" s="121">
        <f t="shared" ca="1" si="135"/>
        <v>180</v>
      </c>
      <c r="AG198" s="91">
        <f t="shared" si="132"/>
        <v>700</v>
      </c>
      <c r="AH198" s="109"/>
    </row>
    <row r="199" spans="17:34">
      <c r="Q199" s="91">
        <f t="shared" si="129"/>
        <v>630</v>
      </c>
      <c r="R199" s="121">
        <f t="shared" ref="R199:AF199" ca="1" si="136">IF(R159+R179=0,R111,IF(R179=0, R111,R111+180))</f>
        <v>180</v>
      </c>
      <c r="S199" s="121">
        <f t="shared" ca="1" si="136"/>
        <v>177.74961816327337</v>
      </c>
      <c r="T199" s="121">
        <f t="shared" ca="1" si="136"/>
        <v>185.62179738691748</v>
      </c>
      <c r="U199" s="121">
        <f t="shared" ca="1" si="136"/>
        <v>198.26522457241919</v>
      </c>
      <c r="V199" s="121">
        <f t="shared" ca="1" si="136"/>
        <v>184.42941994910072</v>
      </c>
      <c r="W199" s="121">
        <f t="shared" ca="1" si="136"/>
        <v>177.66941925547695</v>
      </c>
      <c r="X199" s="121">
        <f t="shared" ca="1" si="136"/>
        <v>167.1388338115064</v>
      </c>
      <c r="Y199" s="121">
        <f t="shared" ca="1" si="136"/>
        <v>180.36564050642846</v>
      </c>
      <c r="Z199" s="121">
        <f t="shared" ca="1" si="136"/>
        <v>196.00110213085293</v>
      </c>
      <c r="AA199" s="121">
        <f t="shared" ca="1" si="136"/>
        <v>204.58832398207952</v>
      </c>
      <c r="AB199" s="121">
        <f t="shared" ca="1" si="136"/>
        <v>214.58748086035942</v>
      </c>
      <c r="AC199" s="121">
        <f t="shared" ca="1" si="136"/>
        <v>210.64688098520884</v>
      </c>
      <c r="AD199" s="121">
        <f t="shared" ca="1" si="136"/>
        <v>149.13851894806507</v>
      </c>
      <c r="AE199" s="121">
        <f t="shared" ca="1" si="136"/>
        <v>155.17629269733732</v>
      </c>
      <c r="AF199" s="121">
        <f t="shared" ca="1" si="136"/>
        <v>180</v>
      </c>
      <c r="AG199" s="91">
        <f t="shared" si="132"/>
        <v>630</v>
      </c>
      <c r="AH199" s="109"/>
    </row>
    <row r="200" spans="17:34">
      <c r="Q200" s="91">
        <f t="shared" si="129"/>
        <v>560</v>
      </c>
      <c r="R200" s="121">
        <f t="shared" ref="R200:AF200" ca="1" si="137">IF(R160+R180=0,R112,IF(R180=0, R112,R112+180))</f>
        <v>180</v>
      </c>
      <c r="S200" s="121">
        <f t="shared" ca="1" si="137"/>
        <v>178.58446886217587</v>
      </c>
      <c r="T200" s="121">
        <f t="shared" ca="1" si="137"/>
        <v>191.10419821654955</v>
      </c>
      <c r="U200" s="121">
        <f t="shared" ca="1" si="137"/>
        <v>169.42532791335759</v>
      </c>
      <c r="V200" s="121">
        <f t="shared" ca="1" si="137"/>
        <v>190.06650307799956</v>
      </c>
      <c r="W200" s="121">
        <f t="shared" ca="1" si="137"/>
        <v>196.21585331268608</v>
      </c>
      <c r="X200" s="121">
        <f t="shared" ca="1" si="137"/>
        <v>190.9326624075465</v>
      </c>
      <c r="Y200" s="121">
        <f t="shared" ca="1" si="137"/>
        <v>214.66504286068852</v>
      </c>
      <c r="Z200" s="121">
        <f t="shared" ca="1" si="137"/>
        <v>218.1469057344608</v>
      </c>
      <c r="AA200" s="121">
        <f t="shared" ca="1" si="137"/>
        <v>202.17937254521974</v>
      </c>
      <c r="AB200" s="121">
        <f t="shared" ca="1" si="137"/>
        <v>189.89512013851163</v>
      </c>
      <c r="AC200" s="121">
        <f t="shared" ca="1" si="137"/>
        <v>185.2384872333669</v>
      </c>
      <c r="AD200" s="121">
        <f t="shared" ca="1" si="137"/>
        <v>175.88716488261579</v>
      </c>
      <c r="AE200" s="121">
        <f t="shared" ca="1" si="137"/>
        <v>182.95400996181067</v>
      </c>
      <c r="AF200" s="121">
        <f t="shared" ca="1" si="137"/>
        <v>180</v>
      </c>
      <c r="AG200" s="91">
        <f t="shared" si="132"/>
        <v>560</v>
      </c>
      <c r="AH200" s="109"/>
    </row>
    <row r="201" spans="17:34">
      <c r="Q201" s="91">
        <f t="shared" si="129"/>
        <v>490</v>
      </c>
      <c r="R201" s="121">
        <f t="shared" ref="R201:AF201" ca="1" si="138">IF(R161+R181=0,R113,IF(R181=0, R113,R113+180))</f>
        <v>180</v>
      </c>
      <c r="S201" s="121">
        <f t="shared" ca="1" si="138"/>
        <v>183.88969130170366</v>
      </c>
      <c r="T201" s="121">
        <f t="shared" ca="1" si="138"/>
        <v>180.3142808745506</v>
      </c>
      <c r="U201" s="121">
        <f t="shared" ca="1" si="138"/>
        <v>182.32675200824823</v>
      </c>
      <c r="V201" s="121">
        <f t="shared" ca="1" si="138"/>
        <v>201.37528680821794</v>
      </c>
      <c r="W201" s="121">
        <f t="shared" ca="1" si="138"/>
        <v>211.76640574835133</v>
      </c>
      <c r="X201" s="121">
        <f t="shared" ca="1" si="138"/>
        <v>192.26143547288567</v>
      </c>
      <c r="Y201" s="121">
        <f t="shared" ca="1" si="138"/>
        <v>219.44482256542648</v>
      </c>
      <c r="Z201" s="121">
        <f t="shared" ca="1" si="138"/>
        <v>206.77200506143629</v>
      </c>
      <c r="AA201" s="121">
        <f t="shared" ca="1" si="138"/>
        <v>212.35174367565773</v>
      </c>
      <c r="AB201" s="121">
        <f t="shared" ca="1" si="138"/>
        <v>199.93094699701697</v>
      </c>
      <c r="AC201" s="121">
        <f t="shared" ca="1" si="138"/>
        <v>167.0953115993367</v>
      </c>
      <c r="AD201" s="121">
        <f t="shared" ca="1" si="138"/>
        <v>176.50901672300949</v>
      </c>
      <c r="AE201" s="121">
        <f t="shared" ca="1" si="138"/>
        <v>176.64989903471283</v>
      </c>
      <c r="AF201" s="121">
        <f t="shared" ca="1" si="138"/>
        <v>180</v>
      </c>
      <c r="AG201" s="91">
        <f t="shared" si="132"/>
        <v>490</v>
      </c>
      <c r="AH201" s="109"/>
    </row>
    <row r="202" spans="17:34">
      <c r="Q202" s="91">
        <f t="shared" si="129"/>
        <v>420</v>
      </c>
      <c r="R202" s="121">
        <f t="shared" ref="R202:AF202" ca="1" si="139">IF(R162+R182=0,R114,IF(R182=0, R114,R114+180))</f>
        <v>180</v>
      </c>
      <c r="S202" s="121">
        <f t="shared" ca="1" si="139"/>
        <v>188.42187121257015</v>
      </c>
      <c r="T202" s="121">
        <f t="shared" ca="1" si="139"/>
        <v>203.16161940365654</v>
      </c>
      <c r="U202" s="121">
        <f t="shared" ca="1" si="139"/>
        <v>207.1231578545131</v>
      </c>
      <c r="V202" s="121">
        <f t="shared" ca="1" si="139"/>
        <v>220.62579369662214</v>
      </c>
      <c r="W202" s="121">
        <f t="shared" ca="1" si="139"/>
        <v>235.73223818603708</v>
      </c>
      <c r="X202" s="121">
        <f t="shared" ca="1" si="139"/>
        <v>219.768054936109</v>
      </c>
      <c r="Y202" s="121">
        <f t="shared" ca="1" si="139"/>
        <v>246.85342466186216</v>
      </c>
      <c r="Z202" s="121">
        <f t="shared" ca="1" si="139"/>
        <v>223.78734442335769</v>
      </c>
      <c r="AA202" s="121">
        <f t="shared" ca="1" si="139"/>
        <v>207.40116826506312</v>
      </c>
      <c r="AB202" s="121">
        <f t="shared" ca="1" si="139"/>
        <v>183.15474927707109</v>
      </c>
      <c r="AC202" s="121">
        <f t="shared" ca="1" si="139"/>
        <v>175.74714967170249</v>
      </c>
      <c r="AD202" s="121">
        <f t="shared" ca="1" si="139"/>
        <v>176.76089510117257</v>
      </c>
      <c r="AE202" s="121">
        <f t="shared" ca="1" si="139"/>
        <v>174.47485805863553</v>
      </c>
      <c r="AF202" s="121">
        <f t="shared" ca="1" si="139"/>
        <v>180</v>
      </c>
      <c r="AG202" s="91">
        <f t="shared" si="132"/>
        <v>420</v>
      </c>
      <c r="AH202" s="109"/>
    </row>
    <row r="203" spans="17:34">
      <c r="Q203" s="91">
        <f t="shared" si="129"/>
        <v>350</v>
      </c>
      <c r="R203" s="121">
        <f t="shared" ref="R203:AF203" ca="1" si="140">IF(R163+R183=0,R115,IF(R183=0, R115,R115+180))</f>
        <v>180</v>
      </c>
      <c r="S203" s="121">
        <f t="shared" ca="1" si="140"/>
        <v>191.93127932314181</v>
      </c>
      <c r="T203" s="121">
        <f t="shared" ca="1" si="140"/>
        <v>208.30984241532323</v>
      </c>
      <c r="U203" s="121">
        <f t="shared" ca="1" si="140"/>
        <v>215.12538509696975</v>
      </c>
      <c r="V203" s="121">
        <f t="shared" ca="1" si="140"/>
        <v>223.27171875950518</v>
      </c>
      <c r="W203" s="121">
        <f t="shared" ca="1" si="140"/>
        <v>240.80756863658101</v>
      </c>
      <c r="X203" s="121">
        <f t="shared" ca="1" si="140"/>
        <v>208.04694428521555</v>
      </c>
      <c r="Y203" s="121">
        <f t="shared" ca="1" si="140"/>
        <v>211.20851946532551</v>
      </c>
      <c r="Z203" s="121">
        <f t="shared" ca="1" si="140"/>
        <v>208.22091272783118</v>
      </c>
      <c r="AA203" s="121">
        <f t="shared" ca="1" si="140"/>
        <v>205.91705861023897</v>
      </c>
      <c r="AB203" s="121">
        <f t="shared" ca="1" si="140"/>
        <v>193.44955436626492</v>
      </c>
      <c r="AC203" s="121">
        <f t="shared" ca="1" si="140"/>
        <v>182.75529981930782</v>
      </c>
      <c r="AD203" s="121">
        <f t="shared" ca="1" si="140"/>
        <v>178.07015871350808</v>
      </c>
      <c r="AE203" s="121">
        <f t="shared" ca="1" si="140"/>
        <v>173.70327759208186</v>
      </c>
      <c r="AF203" s="121">
        <f t="shared" ca="1" si="140"/>
        <v>180</v>
      </c>
      <c r="AG203" s="91">
        <f t="shared" si="132"/>
        <v>350</v>
      </c>
      <c r="AH203" s="109"/>
    </row>
    <row r="204" spans="17:34">
      <c r="Q204" s="91">
        <f t="shared" si="129"/>
        <v>280</v>
      </c>
      <c r="R204" s="121">
        <f t="shared" ref="R204:AF204" ca="1" si="141">IF(R164+R184=0,R116,IF(R184=0, R116,R116+180))</f>
        <v>180</v>
      </c>
      <c r="S204" s="121">
        <f t="shared" ca="1" si="141"/>
        <v>198.66845188878841</v>
      </c>
      <c r="T204" s="121">
        <f t="shared" ca="1" si="141"/>
        <v>209.86676273730751</v>
      </c>
      <c r="U204" s="121">
        <f t="shared" ca="1" si="141"/>
        <v>216.94028355782694</v>
      </c>
      <c r="V204" s="121">
        <f t="shared" ca="1" si="141"/>
        <v>218.78005431673034</v>
      </c>
      <c r="W204" s="121">
        <f t="shared" ca="1" si="141"/>
        <v>208.45656724308603</v>
      </c>
      <c r="X204" s="121">
        <f t="shared" ca="1" si="141"/>
        <v>196.39430715009246</v>
      </c>
      <c r="Y204" s="121">
        <f t="shared" ca="1" si="141"/>
        <v>202.39428469158241</v>
      </c>
      <c r="Z204" s="121">
        <f t="shared" ca="1" si="141"/>
        <v>200.79760414302984</v>
      </c>
      <c r="AA204" s="121">
        <f t="shared" ca="1" si="141"/>
        <v>195.83862739059748</v>
      </c>
      <c r="AB204" s="121">
        <f t="shared" ca="1" si="141"/>
        <v>187.11648742946832</v>
      </c>
      <c r="AC204" s="121">
        <f t="shared" ca="1" si="141"/>
        <v>183.54445982357748</v>
      </c>
      <c r="AD204" s="121">
        <f t="shared" ca="1" si="141"/>
        <v>181.57110316819478</v>
      </c>
      <c r="AE204" s="121">
        <f t="shared" ca="1" si="141"/>
        <v>177.55244004736966</v>
      </c>
      <c r="AF204" s="121">
        <f t="shared" ca="1" si="141"/>
        <v>180</v>
      </c>
      <c r="AG204" s="91">
        <f t="shared" si="132"/>
        <v>280</v>
      </c>
      <c r="AH204" s="109"/>
    </row>
    <row r="205" spans="17:34">
      <c r="Q205" s="91">
        <f t="shared" si="129"/>
        <v>210</v>
      </c>
      <c r="R205" s="121">
        <f t="shared" ref="R205:AF205" ca="1" si="142">IF(R165+R185=0,R117,IF(R185=0, R117,R117+180))</f>
        <v>180</v>
      </c>
      <c r="S205" s="121">
        <f t="shared" ca="1" si="142"/>
        <v>206.60717164304873</v>
      </c>
      <c r="T205" s="121">
        <f t="shared" ca="1" si="142"/>
        <v>222.79016939412352</v>
      </c>
      <c r="U205" s="121">
        <f t="shared" ca="1" si="142"/>
        <v>226.5977285196193</v>
      </c>
      <c r="V205" s="121">
        <f t="shared" ca="1" si="142"/>
        <v>182.7470772424461</v>
      </c>
      <c r="W205" s="121">
        <f t="shared" ca="1" si="142"/>
        <v>153.46875962048608</v>
      </c>
      <c r="X205" s="121">
        <f t="shared" ca="1" si="142"/>
        <v>175.25108961559215</v>
      </c>
      <c r="Y205" s="121">
        <f t="shared" ca="1" si="142"/>
        <v>189.58713873031203</v>
      </c>
      <c r="Z205" s="121">
        <f t="shared" ca="1" si="142"/>
        <v>195.47360541715426</v>
      </c>
      <c r="AA205" s="121">
        <f t="shared" ca="1" si="142"/>
        <v>187.49766990344159</v>
      </c>
      <c r="AB205" s="121">
        <f t="shared" ca="1" si="142"/>
        <v>180.45121594826099</v>
      </c>
      <c r="AC205" s="121">
        <f t="shared" ca="1" si="142"/>
        <v>182.63512602701672</v>
      </c>
      <c r="AD205" s="121">
        <f t="shared" ca="1" si="142"/>
        <v>186.64179636997136</v>
      </c>
      <c r="AE205" s="121">
        <f t="shared" ca="1" si="142"/>
        <v>190.78491847333311</v>
      </c>
      <c r="AF205" s="121">
        <f t="shared" ca="1" si="142"/>
        <v>180</v>
      </c>
      <c r="AG205" s="91">
        <f t="shared" si="132"/>
        <v>210</v>
      </c>
      <c r="AH205" s="109"/>
    </row>
    <row r="206" spans="17:34">
      <c r="Q206" s="91">
        <f t="shared" si="129"/>
        <v>140</v>
      </c>
      <c r="R206" s="121">
        <f t="shared" ref="R206:AF206" ca="1" si="143">IF(R166+R186=0,R118,IF(R186=0, R118,R118+180))</f>
        <v>180</v>
      </c>
      <c r="S206" s="121">
        <f t="shared" ca="1" si="143"/>
        <v>189.05742169759839</v>
      </c>
      <c r="T206" s="121">
        <f t="shared" ca="1" si="143"/>
        <v>208.348145785756</v>
      </c>
      <c r="U206" s="121">
        <f t="shared" ca="1" si="143"/>
        <v>174.25067852123919</v>
      </c>
      <c r="V206" s="121">
        <f t="shared" ca="1" si="143"/>
        <v>169.74446591654316</v>
      </c>
      <c r="W206" s="121">
        <f t="shared" ca="1" si="143"/>
        <v>175.61998040098902</v>
      </c>
      <c r="X206" s="121">
        <f t="shared" ca="1" si="143"/>
        <v>177.29147148325308</v>
      </c>
      <c r="Y206" s="121">
        <f t="shared" ca="1" si="143"/>
        <v>168.48873112413435</v>
      </c>
      <c r="Z206" s="121">
        <f t="shared" ca="1" si="143"/>
        <v>180.33635966493031</v>
      </c>
      <c r="AA206" s="121">
        <f t="shared" ca="1" si="143"/>
        <v>187.70657668788783</v>
      </c>
      <c r="AB206" s="121">
        <f t="shared" ca="1" si="143"/>
        <v>182.56305028556815</v>
      </c>
      <c r="AC206" s="121">
        <f t="shared" ca="1" si="143"/>
        <v>183.2386062814586</v>
      </c>
      <c r="AD206" s="121">
        <f t="shared" ca="1" si="143"/>
        <v>185.89382615632002</v>
      </c>
      <c r="AE206" s="121">
        <f t="shared" ca="1" si="143"/>
        <v>193.99532541571622</v>
      </c>
      <c r="AF206" s="121">
        <f t="shared" ca="1" si="143"/>
        <v>180</v>
      </c>
      <c r="AG206" s="91">
        <f t="shared" si="132"/>
        <v>140</v>
      </c>
      <c r="AH206" s="109"/>
    </row>
    <row r="207" spans="17:34">
      <c r="Q207" s="91">
        <f t="shared" si="129"/>
        <v>70</v>
      </c>
      <c r="R207" s="121">
        <f t="shared" ref="R207:AF207" ca="1" si="144">IF(R167+R187=0,R119,IF(R187=0, R119,R119+180))</f>
        <v>180</v>
      </c>
      <c r="S207" s="121">
        <f t="shared" ca="1" si="144"/>
        <v>180</v>
      </c>
      <c r="T207" s="121">
        <f t="shared" ca="1" si="144"/>
        <v>180</v>
      </c>
      <c r="U207" s="121">
        <f t="shared" ca="1" si="144"/>
        <v>180</v>
      </c>
      <c r="V207" s="121">
        <f t="shared" ca="1" si="144"/>
        <v>180</v>
      </c>
      <c r="W207" s="121">
        <f t="shared" ca="1" si="144"/>
        <v>180</v>
      </c>
      <c r="X207" s="121">
        <f t="shared" ca="1" si="144"/>
        <v>180</v>
      </c>
      <c r="Y207" s="121">
        <f t="shared" ca="1" si="144"/>
        <v>180</v>
      </c>
      <c r="Z207" s="121">
        <f t="shared" ca="1" si="144"/>
        <v>180</v>
      </c>
      <c r="AA207" s="121">
        <f t="shared" ca="1" si="144"/>
        <v>180</v>
      </c>
      <c r="AB207" s="121">
        <f t="shared" ca="1" si="144"/>
        <v>180</v>
      </c>
      <c r="AC207" s="121">
        <f t="shared" ca="1" si="144"/>
        <v>180</v>
      </c>
      <c r="AD207" s="121">
        <f t="shared" ca="1" si="144"/>
        <v>180</v>
      </c>
      <c r="AE207" s="121">
        <f t="shared" ca="1" si="144"/>
        <v>180</v>
      </c>
      <c r="AF207" s="121">
        <f t="shared" ca="1" si="144"/>
        <v>180</v>
      </c>
      <c r="AG207" s="91">
        <f t="shared" si="132"/>
        <v>70</v>
      </c>
      <c r="AH207" s="109"/>
    </row>
    <row r="208" spans="17:34">
      <c r="Q208" s="91">
        <f t="shared" si="129"/>
        <v>0</v>
      </c>
      <c r="R208" s="121">
        <f t="shared" ref="R208:AF208" ca="1" si="145">IF(R168+R188=0,R120,IF(R188=0, R120,R120+180))</f>
        <v>180</v>
      </c>
      <c r="S208" s="121">
        <f t="shared" ca="1" si="145"/>
        <v>180</v>
      </c>
      <c r="T208" s="121">
        <f t="shared" ca="1" si="145"/>
        <v>180</v>
      </c>
      <c r="U208" s="121">
        <f t="shared" ca="1" si="145"/>
        <v>180</v>
      </c>
      <c r="V208" s="121">
        <f t="shared" ca="1" si="145"/>
        <v>180</v>
      </c>
      <c r="W208" s="121">
        <f t="shared" ca="1" si="145"/>
        <v>180</v>
      </c>
      <c r="X208" s="121">
        <f t="shared" ca="1" si="145"/>
        <v>180</v>
      </c>
      <c r="Y208" s="121">
        <f t="shared" ca="1" si="145"/>
        <v>180</v>
      </c>
      <c r="Z208" s="121">
        <f t="shared" ca="1" si="145"/>
        <v>180</v>
      </c>
      <c r="AA208" s="121">
        <f t="shared" ca="1" si="145"/>
        <v>180</v>
      </c>
      <c r="AB208" s="121">
        <f t="shared" ca="1" si="145"/>
        <v>180</v>
      </c>
      <c r="AC208" s="121">
        <f t="shared" ca="1" si="145"/>
        <v>180</v>
      </c>
      <c r="AD208" s="121">
        <f t="shared" ca="1" si="145"/>
        <v>180</v>
      </c>
      <c r="AE208" s="121">
        <f t="shared" ca="1" si="145"/>
        <v>180</v>
      </c>
      <c r="AF208" s="121">
        <f t="shared" ca="1" si="145"/>
        <v>180</v>
      </c>
      <c r="AG208" s="91">
        <f t="shared" si="132"/>
        <v>0</v>
      </c>
      <c r="AH208" s="109"/>
    </row>
    <row r="209" spans="17:34">
      <c r="Q209" s="89"/>
      <c r="R209" s="89">
        <v>0</v>
      </c>
      <c r="S209" s="89">
        <f t="shared" ref="S209:AG209" si="146">R209+$C$3</f>
        <v>0</v>
      </c>
      <c r="T209" s="89">
        <f t="shared" si="146"/>
        <v>0</v>
      </c>
      <c r="U209" s="89">
        <f t="shared" si="146"/>
        <v>0</v>
      </c>
      <c r="V209" s="89">
        <f t="shared" si="146"/>
        <v>0</v>
      </c>
      <c r="W209" s="89">
        <f t="shared" si="146"/>
        <v>0</v>
      </c>
      <c r="X209" s="89">
        <f t="shared" si="146"/>
        <v>0</v>
      </c>
      <c r="Y209" s="89">
        <f t="shared" si="146"/>
        <v>0</v>
      </c>
      <c r="Z209" s="89">
        <f t="shared" si="146"/>
        <v>0</v>
      </c>
      <c r="AA209" s="89">
        <f t="shared" si="146"/>
        <v>0</v>
      </c>
      <c r="AB209" s="89">
        <f t="shared" si="146"/>
        <v>0</v>
      </c>
      <c r="AC209" s="89">
        <f t="shared" si="146"/>
        <v>0</v>
      </c>
      <c r="AD209" s="89">
        <f t="shared" si="146"/>
        <v>0</v>
      </c>
      <c r="AE209" s="89">
        <f t="shared" si="146"/>
        <v>0</v>
      </c>
      <c r="AF209" s="89">
        <f t="shared" si="146"/>
        <v>0</v>
      </c>
      <c r="AG209" s="89">
        <f t="shared" si="146"/>
        <v>0</v>
      </c>
      <c r="AH209" s="109"/>
    </row>
    <row r="210" spans="17:34">
      <c r="Q210" s="108"/>
      <c r="R210" s="108"/>
      <c r="S210" s="108"/>
      <c r="T210" s="108"/>
      <c r="U210" s="108"/>
      <c r="V210" s="108"/>
      <c r="W210" s="108"/>
      <c r="X210" s="108"/>
      <c r="Y210" s="108"/>
      <c r="Z210" s="108"/>
      <c r="AA210" s="108"/>
      <c r="AB210" s="108"/>
      <c r="AC210" s="108"/>
      <c r="AD210" s="108"/>
      <c r="AE210" s="108"/>
      <c r="AF210" s="108"/>
      <c r="AG210" s="108"/>
      <c r="AH210" s="109"/>
    </row>
    <row r="211" spans="17:34" ht="15.75" thickBot="1">
      <c r="Q211" s="112"/>
      <c r="R211" s="112"/>
      <c r="S211" s="112"/>
      <c r="T211" s="112"/>
      <c r="U211" s="112"/>
      <c r="V211" s="112"/>
      <c r="W211" s="112"/>
      <c r="X211" s="112"/>
      <c r="Y211" s="112"/>
      <c r="Z211" s="112"/>
      <c r="AA211" s="112"/>
      <c r="AB211" s="112"/>
      <c r="AC211" s="112"/>
      <c r="AD211" s="112"/>
      <c r="AE211" s="112"/>
      <c r="AF211" s="112"/>
      <c r="AG211" s="112"/>
      <c r="AH211" s="113"/>
    </row>
    <row r="212" spans="17:34">
      <c r="Q212" t="s">
        <v>133</v>
      </c>
    </row>
    <row r="213" spans="17:34">
      <c r="Q213" s="89"/>
      <c r="R213" s="89">
        <f>R14</f>
        <v>0</v>
      </c>
      <c r="S213" s="89">
        <f t="shared" ref="S213:AF213" si="147">S14</f>
        <v>70</v>
      </c>
      <c r="T213" s="89">
        <f t="shared" si="147"/>
        <v>140</v>
      </c>
      <c r="U213" s="89">
        <f t="shared" si="147"/>
        <v>210</v>
      </c>
      <c r="V213" s="89">
        <f t="shared" si="147"/>
        <v>280</v>
      </c>
      <c r="W213" s="89">
        <f t="shared" si="147"/>
        <v>350</v>
      </c>
      <c r="X213" s="89">
        <f t="shared" si="147"/>
        <v>420</v>
      </c>
      <c r="Y213" s="89">
        <f t="shared" si="147"/>
        <v>490</v>
      </c>
      <c r="Z213" s="89">
        <f t="shared" si="147"/>
        <v>560</v>
      </c>
      <c r="AA213" s="89">
        <f t="shared" si="147"/>
        <v>630</v>
      </c>
      <c r="AB213" s="89">
        <f t="shared" si="147"/>
        <v>700</v>
      </c>
      <c r="AC213" s="89">
        <f t="shared" si="147"/>
        <v>770</v>
      </c>
      <c r="AD213" s="89">
        <f t="shared" si="147"/>
        <v>840</v>
      </c>
      <c r="AE213" s="89">
        <f t="shared" si="147"/>
        <v>910</v>
      </c>
      <c r="AF213" s="89">
        <f t="shared" si="147"/>
        <v>980</v>
      </c>
      <c r="AG213" s="89"/>
    </row>
    <row r="214" spans="17:34">
      <c r="Q214" s="91">
        <f>Q15</f>
        <v>980</v>
      </c>
      <c r="R214" s="57">
        <f t="shared" ref="R214:AF214" ca="1" si="148">R88*R32/$R$6</f>
        <v>8.5569211586578889E-2</v>
      </c>
      <c r="S214" s="57">
        <f t="shared" ca="1" si="148"/>
        <v>9.0637582620467075E-2</v>
      </c>
      <c r="T214" s="57">
        <f t="shared" ca="1" si="148"/>
        <v>0.15152672990979021</v>
      </c>
      <c r="U214" s="57">
        <f t="shared" ca="1" si="148"/>
        <v>4.5753180407357805E-2</v>
      </c>
      <c r="V214" s="57">
        <f t="shared" ca="1" si="148"/>
        <v>3.6678469299122156E-2</v>
      </c>
      <c r="W214" s="57">
        <f t="shared" ca="1" si="148"/>
        <v>0.13894160915829651</v>
      </c>
      <c r="X214" s="57">
        <f t="shared" ca="1" si="148"/>
        <v>7.0837216636874367E-2</v>
      </c>
      <c r="Y214" s="57">
        <f t="shared" ca="1" si="148"/>
        <v>7.290561293710178E-2</v>
      </c>
      <c r="Z214" s="57">
        <f t="shared" ca="1" si="148"/>
        <v>0.11191201835613052</v>
      </c>
      <c r="AA214" s="57">
        <f t="shared" ca="1" si="148"/>
        <v>2.9831222334469408E-2</v>
      </c>
      <c r="AB214" s="57">
        <f t="shared" ca="1" si="148"/>
        <v>2.299267852960284E-2</v>
      </c>
      <c r="AC214" s="57">
        <f t="shared" ca="1" si="148"/>
        <v>8.6818415037922314E-2</v>
      </c>
      <c r="AD214" s="57">
        <f t="shared" ca="1" si="148"/>
        <v>1.5876354145613624E-2</v>
      </c>
      <c r="AE214" s="57">
        <f t="shared" ca="1" si="148"/>
        <v>7.2763259950086159E-2</v>
      </c>
      <c r="AF214" s="57">
        <f t="shared" ca="1" si="148"/>
        <v>1.1102673471268448E-2</v>
      </c>
      <c r="AG214" s="91">
        <f>Q214</f>
        <v>980</v>
      </c>
    </row>
    <row r="215" spans="17:34">
      <c r="Q215" s="91">
        <f t="shared" ref="Q215:Q228" si="149">Q16</f>
        <v>910</v>
      </c>
      <c r="R215" s="57">
        <f t="shared" ref="R215:AF215" ca="1" si="150">R89*R33/$R$6</f>
        <v>3.5174670245744784E-2</v>
      </c>
      <c r="S215" s="125">
        <f t="shared" ca="1" si="150"/>
        <v>9.0490322293601502E-2</v>
      </c>
      <c r="T215" s="125">
        <f t="shared" ca="1" si="150"/>
        <v>4.2698591486887545E-2</v>
      </c>
      <c r="U215" s="125">
        <f t="shared" ca="1" si="150"/>
        <v>4.826252124443834E-2</v>
      </c>
      <c r="V215" s="125">
        <f t="shared" ca="1" si="150"/>
        <v>3.2792966130390129E-2</v>
      </c>
      <c r="W215" s="125">
        <f t="shared" ca="1" si="150"/>
        <v>8.7278687529099813E-2</v>
      </c>
      <c r="X215" s="125">
        <f t="shared" ca="1" si="150"/>
        <v>2.9143391126709144E-2</v>
      </c>
      <c r="Y215" s="125">
        <f t="shared" ca="1" si="150"/>
        <v>7.2867464455885128E-2</v>
      </c>
      <c r="Z215" s="125">
        <f t="shared" ca="1" si="150"/>
        <v>3.156269270474104E-2</v>
      </c>
      <c r="AA215" s="125">
        <f t="shared" ca="1" si="150"/>
        <v>3.167451170045707E-2</v>
      </c>
      <c r="AB215" s="125">
        <f t="shared" ca="1" si="150"/>
        <v>2.0561933518899282E-2</v>
      </c>
      <c r="AC215" s="125">
        <f t="shared" ca="1" si="150"/>
        <v>5.4542245406846365E-2</v>
      </c>
      <c r="AD215" s="125">
        <f t="shared" ca="1" si="150"/>
        <v>1.4145506654449504E-2</v>
      </c>
      <c r="AE215" s="125">
        <f t="shared" ca="1" si="150"/>
        <v>4.6447075486674989E-2</v>
      </c>
      <c r="AF215" s="57">
        <f t="shared" ca="1" si="150"/>
        <v>0.68453764245916893</v>
      </c>
      <c r="AG215" s="91">
        <f t="shared" ref="AG215:AG228" si="151">Q215</f>
        <v>910</v>
      </c>
    </row>
    <row r="216" spans="17:34">
      <c r="Q216" s="91">
        <f t="shared" si="149"/>
        <v>840</v>
      </c>
      <c r="R216" s="57">
        <f t="shared" ref="R216:AF216" ca="1" si="152">R90*R34/$R$6</f>
        <v>7.0606997122981324E-2</v>
      </c>
      <c r="S216" s="125">
        <f t="shared" ca="1" si="152"/>
        <v>0.16302272426859954</v>
      </c>
      <c r="T216" s="125">
        <f t="shared" ca="1" si="152"/>
        <v>0.10895226100149337</v>
      </c>
      <c r="U216" s="125">
        <f t="shared" ca="1" si="152"/>
        <v>4.9635745214244215E-2</v>
      </c>
      <c r="V216" s="125">
        <f t="shared" ca="1" si="152"/>
        <v>0.13923466131017184</v>
      </c>
      <c r="W216" s="125">
        <f t="shared" ca="1" si="152"/>
        <v>9.7036439858811441E-2</v>
      </c>
      <c r="X216" s="125">
        <f t="shared" ca="1" si="152"/>
        <v>6.2283163633079314E-2</v>
      </c>
      <c r="Y216" s="125">
        <f t="shared" ca="1" si="152"/>
        <v>0.13059545883862569</v>
      </c>
      <c r="Z216" s="125">
        <f t="shared" ca="1" si="152"/>
        <v>8.6961999121289199E-2</v>
      </c>
      <c r="AA216" s="125">
        <f t="shared" ca="1" si="152"/>
        <v>3.1355235922614813E-2</v>
      </c>
      <c r="AB216" s="125">
        <f t="shared" ca="1" si="152"/>
        <v>8.4987487205562595E-2</v>
      </c>
      <c r="AC216" s="125">
        <f t="shared" ca="1" si="152"/>
        <v>6.7533326077898984E-2</v>
      </c>
      <c r="AD216" s="125">
        <f t="shared" ca="1" si="152"/>
        <v>0.10633255294774531</v>
      </c>
      <c r="AE216" s="125">
        <f t="shared" ca="1" si="152"/>
        <v>1.5189102986599043</v>
      </c>
      <c r="AF216" s="57">
        <f t="shared" ca="1" si="152"/>
        <v>0.98958080468437837</v>
      </c>
      <c r="AG216" s="91">
        <f t="shared" si="151"/>
        <v>840</v>
      </c>
    </row>
    <row r="217" spans="17:34">
      <c r="Q217" s="91">
        <f t="shared" si="149"/>
        <v>770</v>
      </c>
      <c r="R217" s="57">
        <f t="shared" ref="R217:AF217" ca="1" si="153">R91*R35/$R$6</f>
        <v>7.5906887675018284E-2</v>
      </c>
      <c r="S217" s="125">
        <f t="shared" ca="1" si="153"/>
        <v>5.668145731192805E-2</v>
      </c>
      <c r="T217" s="125">
        <f t="shared" ca="1" si="153"/>
        <v>0.15994098820568495</v>
      </c>
      <c r="U217" s="125">
        <f t="shared" ca="1" si="153"/>
        <v>4.7221745280329866E-2</v>
      </c>
      <c r="V217" s="125">
        <f t="shared" ca="1" si="153"/>
        <v>0.15825624828939663</v>
      </c>
      <c r="W217" s="125">
        <f t="shared" ca="1" si="153"/>
        <v>8.4075534338552277E-2</v>
      </c>
      <c r="X217" s="125">
        <f t="shared" ca="1" si="153"/>
        <v>6.7402318878894737E-2</v>
      </c>
      <c r="Y217" s="125">
        <f t="shared" ca="1" si="153"/>
        <v>4.8918043307100097E-2</v>
      </c>
      <c r="Z217" s="125">
        <f t="shared" ca="1" si="153"/>
        <v>0.13204603942237828</v>
      </c>
      <c r="AA217" s="125">
        <f t="shared" ca="1" si="153"/>
        <v>2.719884018510239E-2</v>
      </c>
      <c r="AB217" s="125">
        <f t="shared" ca="1" si="153"/>
        <v>8.353151746047717E-2</v>
      </c>
      <c r="AC217" s="125">
        <f t="shared" ca="1" si="153"/>
        <v>4.1213364571526474E-2</v>
      </c>
      <c r="AD217" s="125">
        <f t="shared" ca="1" si="153"/>
        <v>9.7436190854428381E-2</v>
      </c>
      <c r="AE217" s="125">
        <f t="shared" ca="1" si="153"/>
        <v>1.5153574571458752</v>
      </c>
      <c r="AF217" s="57">
        <f t="shared" ca="1" si="153"/>
        <v>9.9289410164038347E-2</v>
      </c>
      <c r="AG217" s="91">
        <f t="shared" si="151"/>
        <v>770</v>
      </c>
    </row>
    <row r="218" spans="17:34">
      <c r="Q218" s="91">
        <f t="shared" si="149"/>
        <v>700</v>
      </c>
      <c r="R218" s="57">
        <f t="shared" ref="R218:AF218" ca="1" si="154">R92*R36/$R$6</f>
        <v>6.137788534922993E-2</v>
      </c>
      <c r="S218" s="125">
        <f t="shared" ca="1" si="154"/>
        <v>4.5231308118641095E-2</v>
      </c>
      <c r="T218" s="125">
        <f t="shared" ca="1" si="154"/>
        <v>9.8307768498202358E-2</v>
      </c>
      <c r="U218" s="125">
        <f t="shared" ca="1" si="154"/>
        <v>7.7698974786820058E-2</v>
      </c>
      <c r="V218" s="125">
        <f t="shared" ca="1" si="154"/>
        <v>5.3620254254258842E-2</v>
      </c>
      <c r="W218" s="125">
        <f t="shared" ca="1" si="154"/>
        <v>0.15183564717482853</v>
      </c>
      <c r="X218" s="125">
        <f t="shared" ca="1" si="154"/>
        <v>5.5090991392897755E-2</v>
      </c>
      <c r="Y218" s="125">
        <f t="shared" ca="1" si="154"/>
        <v>3.6759816967080777E-2</v>
      </c>
      <c r="Z218" s="125">
        <f t="shared" ca="1" si="154"/>
        <v>7.1303706005883843E-2</v>
      </c>
      <c r="AA218" s="125">
        <f t="shared" ca="1" si="154"/>
        <v>3.7720312789094386E-2</v>
      </c>
      <c r="AB218" s="125">
        <f t="shared" ca="1" si="154"/>
        <v>2.1034403092257258E-2</v>
      </c>
      <c r="AC218" s="125">
        <f t="shared" ca="1" si="154"/>
        <v>1.739088227104717</v>
      </c>
      <c r="AD218" s="125">
        <f t="shared" ca="1" si="154"/>
        <v>1.0161131044981606</v>
      </c>
      <c r="AE218" s="125">
        <f t="shared" ca="1" si="154"/>
        <v>1.3276285704870161</v>
      </c>
      <c r="AF218" s="57">
        <f t="shared" ca="1" si="154"/>
        <v>0.19825502300587158</v>
      </c>
      <c r="AG218" s="91">
        <f t="shared" si="151"/>
        <v>700</v>
      </c>
    </row>
    <row r="219" spans="17:34">
      <c r="Q219" s="91">
        <f t="shared" si="149"/>
        <v>630</v>
      </c>
      <c r="R219" s="57">
        <f t="shared" ref="R219:AF219" ca="1" si="155">R93*R37/$R$6</f>
        <v>4.0363738498095332E-2</v>
      </c>
      <c r="S219" s="125">
        <f t="shared" ca="1" si="155"/>
        <v>0.1217471838895301</v>
      </c>
      <c r="T219" s="125">
        <f t="shared" ca="1" si="155"/>
        <v>4.6987537529732594E-2</v>
      </c>
      <c r="U219" s="125">
        <f t="shared" ca="1" si="155"/>
        <v>8.8608598354234944E-2</v>
      </c>
      <c r="V219" s="125">
        <f t="shared" ca="1" si="155"/>
        <v>2.9247827915798125E-2</v>
      </c>
      <c r="W219" s="125">
        <f t="shared" ca="1" si="155"/>
        <v>0.14864462488853938</v>
      </c>
      <c r="X219" s="125">
        <f t="shared" ca="1" si="155"/>
        <v>0.18357788029615174</v>
      </c>
      <c r="Y219" s="125">
        <f t="shared" ca="1" si="155"/>
        <v>7.1294935970238893E-2</v>
      </c>
      <c r="Z219" s="125">
        <f t="shared" ca="1" si="155"/>
        <v>1.6780775399111101</v>
      </c>
      <c r="AA219" s="125">
        <f t="shared" ca="1" si="155"/>
        <v>0.66976015688794377</v>
      </c>
      <c r="AB219" s="125">
        <f t="shared" ca="1" si="155"/>
        <v>1.0879054937196029</v>
      </c>
      <c r="AC219" s="125">
        <f t="shared" ca="1" si="155"/>
        <v>1.741306915706331</v>
      </c>
      <c r="AD219" s="125">
        <f t="shared" ca="1" si="155"/>
        <v>0.92409461092679523</v>
      </c>
      <c r="AE219" s="125">
        <f t="shared" ca="1" si="155"/>
        <v>5.8323569766865341E-2</v>
      </c>
      <c r="AF219" s="57">
        <f t="shared" ca="1" si="155"/>
        <v>0.12377841581312175</v>
      </c>
      <c r="AG219" s="91">
        <f t="shared" si="151"/>
        <v>630</v>
      </c>
    </row>
    <row r="220" spans="17:34">
      <c r="Q220" s="91">
        <f t="shared" si="149"/>
        <v>560</v>
      </c>
      <c r="R220" s="57">
        <f t="shared" ref="R220:AF220" ca="1" si="156">R94*R38/$R$6</f>
        <v>3.4591133374758692E-2</v>
      </c>
      <c r="S220" s="125">
        <f t="shared" ca="1" si="156"/>
        <v>4.6159680965756796E-2</v>
      </c>
      <c r="T220" s="125">
        <f t="shared" ca="1" si="156"/>
        <v>0.13219369340393788</v>
      </c>
      <c r="U220" s="125">
        <f t="shared" ca="1" si="156"/>
        <v>4.1840274283789967E-2</v>
      </c>
      <c r="V220" s="125">
        <f t="shared" ca="1" si="156"/>
        <v>1.8574888130539809E-2</v>
      </c>
      <c r="W220" s="125">
        <f t="shared" ca="1" si="156"/>
        <v>0.10188435936806749</v>
      </c>
      <c r="X220" s="125">
        <f t="shared" ca="1" si="156"/>
        <v>0.20680695455628281</v>
      </c>
      <c r="Y220" s="125">
        <f t="shared" ca="1" si="156"/>
        <v>1.7200009998161903</v>
      </c>
      <c r="Z220" s="125">
        <f t="shared" ca="1" si="156"/>
        <v>1.4792325100041295</v>
      </c>
      <c r="AA220" s="125">
        <f t="shared" ca="1" si="156"/>
        <v>0.85627323111467113</v>
      </c>
      <c r="AB220" s="125">
        <f t="shared" ca="1" si="156"/>
        <v>0.56515635680019805</v>
      </c>
      <c r="AC220" s="125">
        <f t="shared" ca="1" si="156"/>
        <v>1.8537037483279454E-2</v>
      </c>
      <c r="AD220" s="125">
        <f t="shared" ca="1" si="156"/>
        <v>7.3299216800731199E-3</v>
      </c>
      <c r="AE220" s="125">
        <f t="shared" ca="1" si="156"/>
        <v>3.8909625183643264E-2</v>
      </c>
      <c r="AF220" s="57">
        <f t="shared" ca="1" si="156"/>
        <v>4.9817796717703942E-2</v>
      </c>
      <c r="AG220" s="91">
        <f t="shared" si="151"/>
        <v>560</v>
      </c>
    </row>
    <row r="221" spans="17:34">
      <c r="Q221" s="91">
        <f t="shared" si="149"/>
        <v>490</v>
      </c>
      <c r="R221" s="57">
        <f t="shared" ref="R221:AF221" ca="1" si="157">R95*R39/$R$6</f>
        <v>3.7215180955808329E-2</v>
      </c>
      <c r="S221" s="125">
        <f t="shared" ca="1" si="157"/>
        <v>0.1453719139248541</v>
      </c>
      <c r="T221" s="125">
        <f t="shared" ca="1" si="157"/>
        <v>9.8074514768210053E-2</v>
      </c>
      <c r="U221" s="125">
        <f t="shared" ca="1" si="157"/>
        <v>2.7214503393758825E-2</v>
      </c>
      <c r="V221" s="125">
        <f t="shared" ca="1" si="157"/>
        <v>5.5134534706896207E-2</v>
      </c>
      <c r="W221" s="125">
        <f t="shared" ca="1" si="157"/>
        <v>0.11818525240432645</v>
      </c>
      <c r="X221" s="125">
        <f t="shared" ca="1" si="157"/>
        <v>4.3231061926709318</v>
      </c>
      <c r="Y221" s="125">
        <f t="shared" ca="1" si="157"/>
        <v>1.2879617155532108</v>
      </c>
      <c r="Z221" s="125">
        <f t="shared" ca="1" si="157"/>
        <v>7.2993789449975463E-2</v>
      </c>
      <c r="AA221" s="125">
        <f t="shared" ca="1" si="157"/>
        <v>0.11505687922958928</v>
      </c>
      <c r="AB221" s="125">
        <f t="shared" ca="1" si="157"/>
        <v>0.83275792560713191</v>
      </c>
      <c r="AC221" s="125">
        <f t="shared" ca="1" si="157"/>
        <v>2.2431257057037222E-2</v>
      </c>
      <c r="AD221" s="125">
        <f t="shared" ca="1" si="157"/>
        <v>2.9952160369786311E-2</v>
      </c>
      <c r="AE221" s="125">
        <f t="shared" ca="1" si="157"/>
        <v>4.1484484732393356E-2</v>
      </c>
      <c r="AF221" s="57">
        <f t="shared" ca="1" si="157"/>
        <v>2.4694322973764608E-2</v>
      </c>
      <c r="AG221" s="91">
        <f t="shared" si="151"/>
        <v>490</v>
      </c>
    </row>
    <row r="222" spans="17:34">
      <c r="Q222" s="91">
        <f t="shared" si="149"/>
        <v>420</v>
      </c>
      <c r="R222" s="57">
        <f t="shared" ref="R222:AF222" ca="1" si="158">R96*R40/$R$6</f>
        <v>5.2173090055564156E-2</v>
      </c>
      <c r="S222" s="125">
        <f t="shared" ca="1" si="158"/>
        <v>0.137448332578294</v>
      </c>
      <c r="T222" s="125">
        <f t="shared" ca="1" si="158"/>
        <v>0.12505666238549507</v>
      </c>
      <c r="U222" s="125">
        <f t="shared" ca="1" si="158"/>
        <v>0.12560816463586419</v>
      </c>
      <c r="V222" s="125">
        <f t="shared" ca="1" si="158"/>
        <v>0.24228817250447163</v>
      </c>
      <c r="W222" s="125">
        <f t="shared" ca="1" si="158"/>
        <v>0.46796723222893549</v>
      </c>
      <c r="X222" s="125">
        <f t="shared" ca="1" si="158"/>
        <v>8.7907327062699085</v>
      </c>
      <c r="Y222" s="125">
        <f t="shared" ca="1" si="158"/>
        <v>0.19562521148018136</v>
      </c>
      <c r="Z222" s="125">
        <f t="shared" ca="1" si="158"/>
        <v>0.39525312431016224</v>
      </c>
      <c r="AA222" s="125">
        <f t="shared" ca="1" si="158"/>
        <v>8.9160509857615283E-2</v>
      </c>
      <c r="AB222" s="125">
        <f t="shared" ca="1" si="158"/>
        <v>9.6776356063622657E-2</v>
      </c>
      <c r="AC222" s="125">
        <f t="shared" ca="1" si="158"/>
        <v>4.0864141146909942E-2</v>
      </c>
      <c r="AD222" s="125">
        <f t="shared" ca="1" si="158"/>
        <v>7.7204129741165056E-2</v>
      </c>
      <c r="AE222" s="125">
        <f t="shared" ca="1" si="158"/>
        <v>5.2689502981022873E-2</v>
      </c>
      <c r="AF222" s="57">
        <f t="shared" ca="1" si="158"/>
        <v>9.7996906031378048E-2</v>
      </c>
      <c r="AG222" s="91">
        <f t="shared" si="151"/>
        <v>420</v>
      </c>
    </row>
    <row r="223" spans="17:34">
      <c r="Q223" s="91">
        <f t="shared" si="149"/>
        <v>350</v>
      </c>
      <c r="R223" s="57">
        <f t="shared" ref="R223:AF223" ca="1" si="159">R97*R41/$R$6</f>
        <v>4.5720963609324691E-2</v>
      </c>
      <c r="S223" s="125">
        <f t="shared" ca="1" si="159"/>
        <v>9.4227914566060653E-2</v>
      </c>
      <c r="T223" s="125">
        <f t="shared" ca="1" si="159"/>
        <v>8.6816005472965016E-2</v>
      </c>
      <c r="U223" s="125">
        <f t="shared" ca="1" si="159"/>
        <v>5.7770652492687105E-2</v>
      </c>
      <c r="V223" s="125">
        <f t="shared" ca="1" si="159"/>
        <v>0.10265655542572422</v>
      </c>
      <c r="W223" s="125">
        <f t="shared" ca="1" si="159"/>
        <v>1.0071974414645501</v>
      </c>
      <c r="X223" s="125">
        <f t="shared" ca="1" si="159"/>
        <v>0.11861942132444882</v>
      </c>
      <c r="Y223" s="125">
        <f t="shared" ca="1" si="159"/>
        <v>0.1545908454507437</v>
      </c>
      <c r="Z223" s="125">
        <f t="shared" ca="1" si="159"/>
        <v>2.3444918718318018E-2</v>
      </c>
      <c r="AA223" s="125">
        <f t="shared" ca="1" si="159"/>
        <v>0.14921766523037316</v>
      </c>
      <c r="AB223" s="125">
        <f t="shared" ca="1" si="159"/>
        <v>3.269876254622392E-2</v>
      </c>
      <c r="AC223" s="125">
        <f t="shared" ca="1" si="159"/>
        <v>0.12830279242669282</v>
      </c>
      <c r="AD223" s="125">
        <f t="shared" ca="1" si="159"/>
        <v>3.8691434761674366E-2</v>
      </c>
      <c r="AE223" s="125">
        <f t="shared" ca="1" si="159"/>
        <v>0.15446484300480381</v>
      </c>
      <c r="AF223" s="57">
        <f t="shared" ca="1" si="159"/>
        <v>4.3490005909406028E-2</v>
      </c>
      <c r="AG223" s="91">
        <f t="shared" si="151"/>
        <v>350</v>
      </c>
    </row>
    <row r="224" spans="17:34">
      <c r="Q224" s="91">
        <f t="shared" si="149"/>
        <v>280</v>
      </c>
      <c r="R224" s="57">
        <f t="shared" ref="R224:AF224" ca="1" si="160">R98*R42/$R$6</f>
        <v>3.6561850230270969E-2</v>
      </c>
      <c r="S224" s="125">
        <f t="shared" ca="1" si="160"/>
        <v>4.3006546988274857E-2</v>
      </c>
      <c r="T224" s="125">
        <f t="shared" ca="1" si="160"/>
        <v>0.10346202568638953</v>
      </c>
      <c r="U224" s="125">
        <f t="shared" ca="1" si="160"/>
        <v>3.316566442988416E-2</v>
      </c>
      <c r="V224" s="125">
        <f t="shared" ca="1" si="160"/>
        <v>1.6281434342172247</v>
      </c>
      <c r="W224" s="125">
        <f t="shared" ca="1" si="160"/>
        <v>1.0667185045465908</v>
      </c>
      <c r="X224" s="125">
        <f t="shared" ca="1" si="160"/>
        <v>6.6353936831737542E-2</v>
      </c>
      <c r="Y224" s="125">
        <f t="shared" ca="1" si="160"/>
        <v>9.9744853192563043E-2</v>
      </c>
      <c r="Z224" s="125">
        <f t="shared" ca="1" si="160"/>
        <v>6.2392742575753148E-2</v>
      </c>
      <c r="AA224" s="125">
        <f t="shared" ca="1" si="160"/>
        <v>0.17437686388985651</v>
      </c>
      <c r="AB224" s="125">
        <f t="shared" ca="1" si="160"/>
        <v>1.3632283651869923E-2</v>
      </c>
      <c r="AC224" s="125">
        <f t="shared" ca="1" si="160"/>
        <v>6.685501926433414E-2</v>
      </c>
      <c r="AD224" s="125">
        <f t="shared" ca="1" si="160"/>
        <v>1.4114009207848086E-2</v>
      </c>
      <c r="AE224" s="125">
        <f t="shared" ca="1" si="160"/>
        <v>7.3140757564188613E-2</v>
      </c>
      <c r="AF224" s="57">
        <f t="shared" ca="1" si="160"/>
        <v>2.6813742776685679E-2</v>
      </c>
      <c r="AG224" s="91">
        <f t="shared" si="151"/>
        <v>280</v>
      </c>
    </row>
    <row r="225" spans="17:33">
      <c r="Q225" s="91">
        <f t="shared" si="149"/>
        <v>210</v>
      </c>
      <c r="R225" s="57">
        <f t="shared" ref="R225:AF225" ca="1" si="161">R99*R43/$R$6</f>
        <v>2.2597883940172096E-2</v>
      </c>
      <c r="S225" s="125">
        <f t="shared" ca="1" si="161"/>
        <v>2.2478922792174366E-2</v>
      </c>
      <c r="T225" s="125">
        <f t="shared" ca="1" si="161"/>
        <v>0.12601517182833466</v>
      </c>
      <c r="U225" s="125">
        <f t="shared" ca="1" si="161"/>
        <v>1.5278833431126886</v>
      </c>
      <c r="V225" s="125">
        <f t="shared" ca="1" si="161"/>
        <v>1.2102974906263415</v>
      </c>
      <c r="W225" s="125">
        <f t="shared" ca="1" si="161"/>
        <v>0.11381777495193117</v>
      </c>
      <c r="X225" s="125">
        <f t="shared" ca="1" si="161"/>
        <v>4.9696154682738587E-2</v>
      </c>
      <c r="Y225" s="125">
        <f t="shared" ca="1" si="161"/>
        <v>5.6735717532243463E-2</v>
      </c>
      <c r="Z225" s="125">
        <f t="shared" ca="1" si="161"/>
        <v>3.2035482050303453E-2</v>
      </c>
      <c r="AA225" s="125">
        <f t="shared" ca="1" si="161"/>
        <v>9.801759521544183E-2</v>
      </c>
      <c r="AB225" s="125">
        <f t="shared" ca="1" si="161"/>
        <v>8.0087324150925395E-3</v>
      </c>
      <c r="AC225" s="125">
        <f t="shared" ca="1" si="161"/>
        <v>0.10754221471737595</v>
      </c>
      <c r="AD225" s="125">
        <f t="shared" ca="1" si="161"/>
        <v>7.4635905003728751E-3</v>
      </c>
      <c r="AE225" s="125">
        <f t="shared" ca="1" si="161"/>
        <v>0.12031760948830547</v>
      </c>
      <c r="AF225" s="57">
        <f t="shared" ca="1" si="161"/>
        <v>3.6702030498438412E-2</v>
      </c>
      <c r="AG225" s="91">
        <f t="shared" si="151"/>
        <v>210</v>
      </c>
    </row>
    <row r="226" spans="17:33">
      <c r="Q226" s="91">
        <f t="shared" si="149"/>
        <v>140</v>
      </c>
      <c r="R226" s="57">
        <f t="shared" ref="R226:AF226" ca="1" si="162">R100*R44/$R$6</f>
        <v>0.75555334672766805</v>
      </c>
      <c r="S226" s="125">
        <f t="shared" ca="1" si="162"/>
        <v>0.76509719944991395</v>
      </c>
      <c r="T226" s="125">
        <f t="shared" ca="1" si="162"/>
        <v>0.97280170957347467</v>
      </c>
      <c r="U226" s="125">
        <f t="shared" ca="1" si="162"/>
        <v>1.1639615664741558</v>
      </c>
      <c r="V226" s="125">
        <f t="shared" ca="1" si="162"/>
        <v>2.2828262361650101E-2</v>
      </c>
      <c r="W226" s="125">
        <f t="shared" ca="1" si="162"/>
        <v>0.1100210858513701</v>
      </c>
      <c r="X226" s="125">
        <f t="shared" ca="1" si="162"/>
        <v>4.9149762332294303E-2</v>
      </c>
      <c r="Y226" s="125">
        <f t="shared" ca="1" si="162"/>
        <v>0.11748640991432235</v>
      </c>
      <c r="Z226" s="125">
        <f t="shared" ca="1" si="162"/>
        <v>2.7478027986360867E-2</v>
      </c>
      <c r="AA226" s="125">
        <f t="shared" ca="1" si="162"/>
        <v>5.9736102153507775E-2</v>
      </c>
      <c r="AB226" s="125">
        <f t="shared" ca="1" si="162"/>
        <v>3.1167152678948252E-2</v>
      </c>
      <c r="AC226" s="125">
        <f t="shared" ca="1" si="162"/>
        <v>0.11791876768180906</v>
      </c>
      <c r="AD226" s="125">
        <f t="shared" ca="1" si="162"/>
        <v>2.3558685103275887E-2</v>
      </c>
      <c r="AE226" s="125">
        <f t="shared" ca="1" si="162"/>
        <v>0.1272404990031685</v>
      </c>
      <c r="AF226" s="57">
        <f t="shared" ca="1" si="162"/>
        <v>2.5532302499997914E-2</v>
      </c>
      <c r="AG226" s="91">
        <f t="shared" si="151"/>
        <v>140</v>
      </c>
    </row>
    <row r="227" spans="17:33">
      <c r="Q227" s="91">
        <f t="shared" si="149"/>
        <v>70</v>
      </c>
      <c r="R227" s="57">
        <f t="shared" ref="R227:AF227" ca="1" si="163">R101*R45/$R$6</f>
        <v>0.63510912343455561</v>
      </c>
      <c r="S227" s="125">
        <f t="shared" ca="1" si="163"/>
        <v>0.63511240404014169</v>
      </c>
      <c r="T227" s="125">
        <f t="shared" ca="1" si="163"/>
        <v>0.51467347773864069</v>
      </c>
      <c r="U227" s="125">
        <f t="shared" ca="1" si="163"/>
        <v>2.6787365839912737E-2</v>
      </c>
      <c r="V227" s="125">
        <f t="shared" ca="1" si="163"/>
        <v>9.8694597754335672E-2</v>
      </c>
      <c r="W227" s="125">
        <f t="shared" ca="1" si="163"/>
        <v>5.2972144184593568E-2</v>
      </c>
      <c r="X227" s="125">
        <f t="shared" ca="1" si="163"/>
        <v>6.3074026922921536E-2</v>
      </c>
      <c r="Y227" s="125">
        <f t="shared" ca="1" si="163"/>
        <v>6.2268927507617103E-2</v>
      </c>
      <c r="Z227" s="125">
        <f t="shared" ca="1" si="163"/>
        <v>0.21413845585621677</v>
      </c>
      <c r="AA227" s="125">
        <f t="shared" ca="1" si="163"/>
        <v>5.3003318925428644E-2</v>
      </c>
      <c r="AB227" s="125">
        <f t="shared" ca="1" si="163"/>
        <v>0.13635212006885866</v>
      </c>
      <c r="AC227" s="125">
        <f t="shared" ca="1" si="163"/>
        <v>6.377346626354595E-2</v>
      </c>
      <c r="AD227" s="125">
        <f t="shared" ca="1" si="163"/>
        <v>8.6991123477216048E-2</v>
      </c>
      <c r="AE227" s="125">
        <f t="shared" ca="1" si="163"/>
        <v>5.6582016146917276E-2</v>
      </c>
      <c r="AF227" s="57">
        <f t="shared" ca="1" si="163"/>
        <v>3.591433341967587E-2</v>
      </c>
      <c r="AG227" s="91">
        <f t="shared" si="151"/>
        <v>70</v>
      </c>
    </row>
    <row r="228" spans="17:33">
      <c r="Q228" s="91">
        <f t="shared" si="149"/>
        <v>0</v>
      </c>
      <c r="R228" s="57">
        <f t="shared" ref="R228:AF228" ca="1" si="164">R102*R46/$R$6</f>
        <v>1.1440078534760282E-2</v>
      </c>
      <c r="S228" s="57">
        <f t="shared" ca="1" si="164"/>
        <v>8.4304035386334533E-3</v>
      </c>
      <c r="T228" s="57">
        <f t="shared" ca="1" si="164"/>
        <v>1.8851083056793994E-2</v>
      </c>
      <c r="U228" s="57">
        <f t="shared" ca="1" si="164"/>
        <v>6.4700384843125236E-2</v>
      </c>
      <c r="V228" s="57">
        <f t="shared" ca="1" si="164"/>
        <v>3.0193268875473127E-2</v>
      </c>
      <c r="W228" s="57">
        <f t="shared" ca="1" si="164"/>
        <v>6.52937900198374E-2</v>
      </c>
      <c r="X228" s="57">
        <f t="shared" ca="1" si="164"/>
        <v>5.1062198827278596E-2</v>
      </c>
      <c r="Y228" s="57">
        <f t="shared" ca="1" si="164"/>
        <v>4.9748500686552496E-2</v>
      </c>
      <c r="Z228" s="57">
        <f t="shared" ca="1" si="164"/>
        <v>0.1189539577480076</v>
      </c>
      <c r="AA228" s="57">
        <f t="shared" ca="1" si="164"/>
        <v>0.12802061811275536</v>
      </c>
      <c r="AB228" s="57">
        <f t="shared" ca="1" si="164"/>
        <v>4.1713693724426654E-2</v>
      </c>
      <c r="AC228" s="57">
        <f t="shared" ca="1" si="164"/>
        <v>7.8607565903670074E-2</v>
      </c>
      <c r="AD228" s="57">
        <f t="shared" ca="1" si="164"/>
        <v>2.6612868796171592E-2</v>
      </c>
      <c r="AE228" s="57">
        <f t="shared" ca="1" si="164"/>
        <v>6.974334035491736E-2</v>
      </c>
      <c r="AF228" s="57">
        <f t="shared" ca="1" si="164"/>
        <v>8.6745042701254008E-2</v>
      </c>
      <c r="AG228" s="91">
        <f t="shared" si="151"/>
        <v>0</v>
      </c>
    </row>
  </sheetData>
  <conditionalFormatting sqref="AJ33:AV45">
    <cfRule type="colorScale" priority="227">
      <colorScale>
        <cfvo type="min"/>
        <cfvo type="max"/>
        <color rgb="FFFCFCFF"/>
        <color rgb="FF63BE7B"/>
      </colorScale>
    </cfRule>
    <cfRule type="colorScale" priority="228">
      <colorScale>
        <cfvo type="min"/>
        <cfvo type="percentile" val="50"/>
        <cfvo type="max"/>
        <color rgb="FFF8696B"/>
        <color rgb="FFFFEB84"/>
        <color rgb="FF63BE7B"/>
      </colorScale>
    </cfRule>
  </conditionalFormatting>
  <conditionalFormatting sqref="AI32:AW46">
    <cfRule type="colorScale" priority="226">
      <colorScale>
        <cfvo type="min"/>
        <cfvo type="max"/>
        <color rgb="FFFCFCFF"/>
        <color rgb="FF63BE7B"/>
      </colorScale>
    </cfRule>
  </conditionalFormatting>
  <conditionalFormatting sqref="AJ53:AV61 AJ49:AW52">
    <cfRule type="colorScale" priority="77">
      <colorScale>
        <cfvo type="min"/>
        <cfvo type="max"/>
        <color rgb="FFFCFCFF"/>
        <color rgb="FF63BE7B"/>
      </colorScale>
    </cfRule>
    <cfRule type="colorScale" priority="78">
      <colorScale>
        <cfvo type="min"/>
        <cfvo type="percentile" val="50"/>
        <cfvo type="max"/>
        <color rgb="FFF8696B"/>
        <color rgb="FFFFEB84"/>
        <color rgb="FF63BE7B"/>
      </colorScale>
    </cfRule>
  </conditionalFormatting>
  <conditionalFormatting sqref="AI48:AW62">
    <cfRule type="colorScale" priority="76">
      <colorScale>
        <cfvo type="min"/>
        <cfvo type="max"/>
        <color rgb="FFFCFCFF"/>
        <color rgb="FF63BE7B"/>
      </colorScale>
    </cfRule>
  </conditionalFormatting>
  <conditionalFormatting sqref="S37:AE45 S33:AF36">
    <cfRule type="colorScale" priority="2">
      <colorScale>
        <cfvo type="min"/>
        <cfvo type="max"/>
        <color rgb="FFFCFCFF"/>
        <color rgb="FF63BE7B"/>
      </colorScale>
    </cfRule>
    <cfRule type="colorScale" priority="3">
      <colorScale>
        <cfvo type="min"/>
        <cfvo type="percentile" val="50"/>
        <cfvo type="max"/>
        <color rgb="FFF8696B"/>
        <color rgb="FFFFEB84"/>
        <color rgb="FF63BE7B"/>
      </colorScale>
    </cfRule>
  </conditionalFormatting>
  <conditionalFormatting sqref="R32:AF46">
    <cfRule type="colorScale" priority="1">
      <colorScale>
        <cfvo type="min"/>
        <cfvo type="max"/>
        <color rgb="FFFCFCFF"/>
        <color rgb="FF63BE7B"/>
      </colorScale>
    </cfRule>
  </conditionalFormatting>
  <pageMargins left="0.7" right="0.7" top="0.75" bottom="0.75" header="0.3" footer="0.3"/>
  <pageSetup orientation="portrait" horizontalDpi="0" verticalDpi="0" r:id="rId1"/>
  <drawing r:id="rId2"/>
  <legacyDrawing r:id="rId3"/>
  <mc:AlternateContent xmlns:mc="http://schemas.openxmlformats.org/markup-compatibility/2006">
    <mc:Choice Requires="x14">
      <controls>
        <mc:AlternateContent xmlns:mc="http://schemas.openxmlformats.org/markup-compatibility/2006">
          <mc:Choice Requires="x14">
            <control shapeId="5183" r:id="rId4" name="Button 63">
              <controlPr defaultSize="0" print="0" autoFill="0" autoPict="0" macro="[0]!MakPts">
                <anchor moveWithCells="1" sizeWithCells="1">
                  <from>
                    <xdr:col>5</xdr:col>
                    <xdr:colOff>400050</xdr:colOff>
                    <xdr:row>1</xdr:row>
                    <xdr:rowOff>171450</xdr:rowOff>
                  </from>
                  <to>
                    <xdr:col>7</xdr:col>
                    <xdr:colOff>485775</xdr:colOff>
                    <xdr:row>4</xdr:row>
                    <xdr:rowOff>114300</xdr:rowOff>
                  </to>
                </anchor>
              </controlPr>
            </control>
          </mc:Choice>
        </mc:AlternateContent>
        <mc:AlternateContent xmlns:mc="http://schemas.openxmlformats.org/markup-compatibility/2006">
          <mc:Choice Requires="x14">
            <control shapeId="5184" r:id="rId5" name="Button 64">
              <controlPr defaultSize="0" print="0" autoFill="0" autoPict="0" macro="[0]!FlowReset">
                <anchor moveWithCells="1" sizeWithCells="1">
                  <from>
                    <xdr:col>20</xdr:col>
                    <xdr:colOff>781050</xdr:colOff>
                    <xdr:row>2</xdr:row>
                    <xdr:rowOff>171450</xdr:rowOff>
                  </from>
                  <to>
                    <xdr:col>22</xdr:col>
                    <xdr:colOff>514350</xdr:colOff>
                    <xdr:row>5</xdr:row>
                    <xdr:rowOff>114300</xdr:rowOff>
                  </to>
                </anchor>
              </controlPr>
            </control>
          </mc:Choice>
        </mc:AlternateContent>
        <mc:AlternateContent xmlns:mc="http://schemas.openxmlformats.org/markup-compatibility/2006">
          <mc:Choice Requires="x14">
            <control shapeId="5185" r:id="rId6" name="Button 65">
              <controlPr defaultSize="0" print="0" autoFill="0" autoPict="0" macro="[0]!pm1copy">
                <anchor moveWithCells="1" sizeWithCells="1">
                  <from>
                    <xdr:col>5</xdr:col>
                    <xdr:colOff>400050</xdr:colOff>
                    <xdr:row>5</xdr:row>
                    <xdr:rowOff>66675</xdr:rowOff>
                  </from>
                  <to>
                    <xdr:col>6</xdr:col>
                    <xdr:colOff>323850</xdr:colOff>
                    <xdr:row>8</xdr:row>
                    <xdr:rowOff>0</xdr:rowOff>
                  </to>
                </anchor>
              </controlPr>
            </control>
          </mc:Choice>
        </mc:AlternateContent>
        <mc:AlternateContent xmlns:mc="http://schemas.openxmlformats.org/markup-compatibility/2006">
          <mc:Choice Requires="x14">
            <control shapeId="5186" r:id="rId7" name="Button 66">
              <controlPr defaultSize="0" print="0" autoFill="0" autoPict="0" macro="[0]!pm2copy">
                <anchor moveWithCells="1" sizeWithCells="1">
                  <from>
                    <xdr:col>6</xdr:col>
                    <xdr:colOff>400050</xdr:colOff>
                    <xdr:row>5</xdr:row>
                    <xdr:rowOff>76200</xdr:rowOff>
                  </from>
                  <to>
                    <xdr:col>7</xdr:col>
                    <xdr:colOff>533400</xdr:colOff>
                    <xdr:row>8</xdr:row>
                    <xdr:rowOff>9525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Questions</vt:lpstr>
      <vt:lpstr>Excercise1</vt:lpstr>
      <vt:lpstr>Excercise2</vt:lpstr>
      <vt:lpstr>Exercise3</vt:lpstr>
      <vt:lpstr>Exercise4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Devlin, John Frederick</dc:creator>
  <cp:lastModifiedBy>Orlo</cp:lastModifiedBy>
  <dcterms:created xsi:type="dcterms:W3CDTF">2020-02-15T22:48:27Z</dcterms:created>
  <dcterms:modified xsi:type="dcterms:W3CDTF">2020-11-30T21:40:16Z</dcterms:modified>
</cp:coreProperties>
</file>