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tie\OneDrive\Documents\Claire\GW_Project\1_InlandCoastalDepuitAquifers\SpreadsheetsWithParamsForSection7\"/>
    </mc:Choice>
  </mc:AlternateContent>
  <xr:revisionPtr revIDLastSave="0" documentId="13_ncr:1_{13D7B5F0-1C59-4F8C-933E-EFE3B6C70DD1}" xr6:coauthVersionLast="47" xr6:coauthVersionMax="47" xr10:uidLastSave="{00000000-0000-0000-0000-000000000000}"/>
  <bookViews>
    <workbookView xWindow="11835" yWindow="7185" windowWidth="26775" windowHeight="17160" activeTab="3" xr2:uid="{90F071C8-FCC5-4798-A724-63DEB45A5ED4}"/>
  </bookViews>
  <sheets>
    <sheet name="DeltaGW TT xi or ri=10 m" sheetId="4" r:id="rId1"/>
    <sheet name="DeltaGW velocity" sheetId="3" r:id="rId2"/>
    <sheet name="Delta_Freshwater lens thickness" sheetId="2" r:id="rId3"/>
    <sheet name="Data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J3" i="1" s="1"/>
  <c r="G3" i="1" s="1"/>
  <c r="D3" i="1"/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4" i="1" s="1"/>
  <c r="A115" i="1" s="1"/>
  <c r="E6" i="1" l="1"/>
  <c r="B3" i="1"/>
  <c r="C113" i="1" l="1"/>
  <c r="B113" i="1"/>
  <c r="J113" i="1"/>
  <c r="K113" i="1" s="1"/>
  <c r="H113" i="1"/>
  <c r="I113" i="1" s="1"/>
  <c r="A10" i="1"/>
  <c r="E10" i="1"/>
  <c r="F10" i="1" s="1"/>
  <c r="C10" i="1"/>
  <c r="B10" i="1"/>
  <c r="C19" i="1"/>
  <c r="C31" i="1"/>
  <c r="C43" i="1"/>
  <c r="C55" i="1"/>
  <c r="C67" i="1"/>
  <c r="C79" i="1"/>
  <c r="C91" i="1"/>
  <c r="C103" i="1"/>
  <c r="C14" i="1"/>
  <c r="B26" i="1"/>
  <c r="B38" i="1"/>
  <c r="B50" i="1"/>
  <c r="B62" i="1"/>
  <c r="B74" i="1"/>
  <c r="B86" i="1"/>
  <c r="B98" i="1"/>
  <c r="B110" i="1"/>
  <c r="C47" i="1"/>
  <c r="C20" i="1"/>
  <c r="C32" i="1"/>
  <c r="C44" i="1"/>
  <c r="C56" i="1"/>
  <c r="C68" i="1"/>
  <c r="C80" i="1"/>
  <c r="C92" i="1"/>
  <c r="C104" i="1"/>
  <c r="B15" i="1"/>
  <c r="B27" i="1"/>
  <c r="B39" i="1"/>
  <c r="B51" i="1"/>
  <c r="B63" i="1"/>
  <c r="B75" i="1"/>
  <c r="B87" i="1"/>
  <c r="B99" i="1"/>
  <c r="B111" i="1"/>
  <c r="C21" i="1"/>
  <c r="C33" i="1"/>
  <c r="C45" i="1"/>
  <c r="C57" i="1"/>
  <c r="C69" i="1"/>
  <c r="C81" i="1"/>
  <c r="C93" i="1"/>
  <c r="C105" i="1"/>
  <c r="B16" i="1"/>
  <c r="B28" i="1"/>
  <c r="B40" i="1"/>
  <c r="B52" i="1"/>
  <c r="B64" i="1"/>
  <c r="B76" i="1"/>
  <c r="B88" i="1"/>
  <c r="B100" i="1"/>
  <c r="B112" i="1"/>
  <c r="C35" i="1"/>
  <c r="C22" i="1"/>
  <c r="C34" i="1"/>
  <c r="C46" i="1"/>
  <c r="C58" i="1"/>
  <c r="C70" i="1"/>
  <c r="C82" i="1"/>
  <c r="C94" i="1"/>
  <c r="C106" i="1"/>
  <c r="B17" i="1"/>
  <c r="B29" i="1"/>
  <c r="B41" i="1"/>
  <c r="B53" i="1"/>
  <c r="B65" i="1"/>
  <c r="B77" i="1"/>
  <c r="B89" i="1"/>
  <c r="B101" i="1"/>
  <c r="C23" i="1"/>
  <c r="C59" i="1"/>
  <c r="C71" i="1"/>
  <c r="C83" i="1"/>
  <c r="C95" i="1"/>
  <c r="C107" i="1"/>
  <c r="B18" i="1"/>
  <c r="C26" i="1"/>
  <c r="C48" i="1"/>
  <c r="C65" i="1"/>
  <c r="C87" i="1"/>
  <c r="C109" i="1"/>
  <c r="B25" i="1"/>
  <c r="B45" i="1"/>
  <c r="B61" i="1"/>
  <c r="B81" i="1"/>
  <c r="B97" i="1"/>
  <c r="C29" i="1"/>
  <c r="B48" i="1"/>
  <c r="C96" i="1"/>
  <c r="B85" i="1"/>
  <c r="C36" i="1"/>
  <c r="B106" i="1"/>
  <c r="C27" i="1"/>
  <c r="C49" i="1"/>
  <c r="C66" i="1"/>
  <c r="C88" i="1"/>
  <c r="C110" i="1"/>
  <c r="B30" i="1"/>
  <c r="B46" i="1"/>
  <c r="B66" i="1"/>
  <c r="B82" i="1"/>
  <c r="B102" i="1"/>
  <c r="C73" i="1"/>
  <c r="B68" i="1"/>
  <c r="B54" i="1"/>
  <c r="C28" i="1"/>
  <c r="C50" i="1"/>
  <c r="C72" i="1"/>
  <c r="C89" i="1"/>
  <c r="C111" i="1"/>
  <c r="B31" i="1"/>
  <c r="B47" i="1"/>
  <c r="B67" i="1"/>
  <c r="B83" i="1"/>
  <c r="B103" i="1"/>
  <c r="C51" i="1"/>
  <c r="C90" i="1"/>
  <c r="C112" i="1"/>
  <c r="B32" i="1"/>
  <c r="B84" i="1"/>
  <c r="B104" i="1"/>
  <c r="C30" i="1"/>
  <c r="C52" i="1"/>
  <c r="C74" i="1"/>
  <c r="B33" i="1"/>
  <c r="B49" i="1"/>
  <c r="B69" i="1"/>
  <c r="B105" i="1"/>
  <c r="C53" i="1"/>
  <c r="C75" i="1"/>
  <c r="C97" i="1"/>
  <c r="B34" i="1"/>
  <c r="B70" i="1"/>
  <c r="B90" i="1"/>
  <c r="C15" i="1"/>
  <c r="C37" i="1"/>
  <c r="C54" i="1"/>
  <c r="C76" i="1"/>
  <c r="C98" i="1"/>
  <c r="B19" i="1"/>
  <c r="B35" i="1"/>
  <c r="B55" i="1"/>
  <c r="B71" i="1"/>
  <c r="B91" i="1"/>
  <c r="B107" i="1"/>
  <c r="C16" i="1"/>
  <c r="C38" i="1"/>
  <c r="C60" i="1"/>
  <c r="C77" i="1"/>
  <c r="C99" i="1"/>
  <c r="B20" i="1"/>
  <c r="B36" i="1"/>
  <c r="B56" i="1"/>
  <c r="B72" i="1"/>
  <c r="B92" i="1"/>
  <c r="B108" i="1"/>
  <c r="C40" i="1"/>
  <c r="C101" i="1"/>
  <c r="B58" i="1"/>
  <c r="B22" i="1"/>
  <c r="C63" i="1"/>
  <c r="B24" i="1"/>
  <c r="C78" i="1"/>
  <c r="C18" i="1"/>
  <c r="B95" i="1"/>
  <c r="C86" i="1"/>
  <c r="C100" i="1"/>
  <c r="C41" i="1"/>
  <c r="C102" i="1"/>
  <c r="B59" i="1"/>
  <c r="B14" i="1"/>
  <c r="B23" i="1"/>
  <c r="C17" i="1"/>
  <c r="C84" i="1"/>
  <c r="C85" i="1"/>
  <c r="C25" i="1"/>
  <c r="C39" i="1"/>
  <c r="C42" i="1"/>
  <c r="C108" i="1"/>
  <c r="B60" i="1"/>
  <c r="C64" i="1"/>
  <c r="B37" i="1"/>
  <c r="B42" i="1"/>
  <c r="B43" i="1"/>
  <c r="B44" i="1"/>
  <c r="B57" i="1"/>
  <c r="C61" i="1"/>
  <c r="B21" i="1"/>
  <c r="B73" i="1"/>
  <c r="C62" i="1"/>
  <c r="B78" i="1"/>
  <c r="B79" i="1"/>
  <c r="B80" i="1"/>
  <c r="B93" i="1"/>
  <c r="B94" i="1"/>
  <c r="C24" i="1"/>
  <c r="B96" i="1"/>
  <c r="B109" i="1"/>
  <c r="J15" i="1"/>
  <c r="J27" i="1"/>
  <c r="J39" i="1"/>
  <c r="J51" i="1"/>
  <c r="J63" i="1"/>
  <c r="J75" i="1"/>
  <c r="J87" i="1"/>
  <c r="J99" i="1"/>
  <c r="J111" i="1"/>
  <c r="H22" i="1"/>
  <c r="I22" i="1" s="1"/>
  <c r="H34" i="1"/>
  <c r="I34" i="1" s="1"/>
  <c r="H46" i="1"/>
  <c r="I46" i="1" s="1"/>
  <c r="H58" i="1"/>
  <c r="I58" i="1" s="1"/>
  <c r="H70" i="1"/>
  <c r="I70" i="1" s="1"/>
  <c r="H82" i="1"/>
  <c r="I82" i="1" s="1"/>
  <c r="H94" i="1"/>
  <c r="I94" i="1" s="1"/>
  <c r="H106" i="1"/>
  <c r="I106" i="1" s="1"/>
  <c r="F17" i="1"/>
  <c r="G17" i="1" s="1"/>
  <c r="F29" i="1"/>
  <c r="G29" i="1" s="1"/>
  <c r="F41" i="1"/>
  <c r="G41" i="1" s="1"/>
  <c r="F53" i="1"/>
  <c r="G53" i="1" s="1"/>
  <c r="F65" i="1"/>
  <c r="G65" i="1" s="1"/>
  <c r="F77" i="1"/>
  <c r="G77" i="1" s="1"/>
  <c r="F89" i="1"/>
  <c r="G89" i="1" s="1"/>
  <c r="F101" i="1"/>
  <c r="G101" i="1" s="1"/>
  <c r="D24" i="1"/>
  <c r="E24" i="1" s="1"/>
  <c r="D36" i="1"/>
  <c r="E36" i="1" s="1"/>
  <c r="D48" i="1"/>
  <c r="E48" i="1" s="1"/>
  <c r="D60" i="1"/>
  <c r="E60" i="1" s="1"/>
  <c r="D72" i="1"/>
  <c r="E72" i="1" s="1"/>
  <c r="D84" i="1"/>
  <c r="E84" i="1" s="1"/>
  <c r="D96" i="1"/>
  <c r="E96" i="1" s="1"/>
  <c r="D108" i="1"/>
  <c r="E108" i="1" s="1"/>
  <c r="J55" i="1"/>
  <c r="F105" i="1"/>
  <c r="G105" i="1" s="1"/>
  <c r="J16" i="1"/>
  <c r="J28" i="1"/>
  <c r="J40" i="1"/>
  <c r="J52" i="1"/>
  <c r="J64" i="1"/>
  <c r="J76" i="1"/>
  <c r="J88" i="1"/>
  <c r="J100" i="1"/>
  <c r="J112" i="1"/>
  <c r="H23" i="1"/>
  <c r="I23" i="1" s="1"/>
  <c r="H35" i="1"/>
  <c r="I35" i="1" s="1"/>
  <c r="H47" i="1"/>
  <c r="I47" i="1" s="1"/>
  <c r="H59" i="1"/>
  <c r="I59" i="1" s="1"/>
  <c r="H71" i="1"/>
  <c r="I71" i="1" s="1"/>
  <c r="H83" i="1"/>
  <c r="I83" i="1" s="1"/>
  <c r="H95" i="1"/>
  <c r="I95" i="1" s="1"/>
  <c r="H107" i="1"/>
  <c r="I107" i="1" s="1"/>
  <c r="F18" i="1"/>
  <c r="G18" i="1" s="1"/>
  <c r="F30" i="1"/>
  <c r="G30" i="1" s="1"/>
  <c r="F42" i="1"/>
  <c r="G42" i="1" s="1"/>
  <c r="F54" i="1"/>
  <c r="G54" i="1" s="1"/>
  <c r="F66" i="1"/>
  <c r="G66" i="1" s="1"/>
  <c r="F78" i="1"/>
  <c r="G78" i="1" s="1"/>
  <c r="F90" i="1"/>
  <c r="G90" i="1" s="1"/>
  <c r="F102" i="1"/>
  <c r="G102" i="1" s="1"/>
  <c r="D25" i="1"/>
  <c r="E25" i="1" s="1"/>
  <c r="D37" i="1"/>
  <c r="E37" i="1" s="1"/>
  <c r="D49" i="1"/>
  <c r="D61" i="1"/>
  <c r="E61" i="1" s="1"/>
  <c r="D73" i="1"/>
  <c r="E73" i="1" s="1"/>
  <c r="D85" i="1"/>
  <c r="E85" i="1" s="1"/>
  <c r="D97" i="1"/>
  <c r="E97" i="1" s="1"/>
  <c r="D109" i="1"/>
  <c r="E109" i="1" s="1"/>
  <c r="J43" i="1"/>
  <c r="F69" i="1"/>
  <c r="G69" i="1" s="1"/>
  <c r="D112" i="1"/>
  <c r="E112" i="1" s="1"/>
  <c r="J17" i="1"/>
  <c r="J29" i="1"/>
  <c r="J41" i="1"/>
  <c r="J53" i="1"/>
  <c r="J65" i="1"/>
  <c r="J77" i="1"/>
  <c r="J89" i="1"/>
  <c r="J101" i="1"/>
  <c r="H24" i="1"/>
  <c r="I24" i="1" s="1"/>
  <c r="H36" i="1"/>
  <c r="I36" i="1" s="1"/>
  <c r="H48" i="1"/>
  <c r="I48" i="1" s="1"/>
  <c r="H60" i="1"/>
  <c r="I60" i="1" s="1"/>
  <c r="H72" i="1"/>
  <c r="I72" i="1" s="1"/>
  <c r="H84" i="1"/>
  <c r="I84" i="1" s="1"/>
  <c r="H96" i="1"/>
  <c r="I96" i="1" s="1"/>
  <c r="H108" i="1"/>
  <c r="I108" i="1" s="1"/>
  <c r="F19" i="1"/>
  <c r="G19" i="1" s="1"/>
  <c r="F31" i="1"/>
  <c r="G31" i="1" s="1"/>
  <c r="F43" i="1"/>
  <c r="G43" i="1" s="1"/>
  <c r="F55" i="1"/>
  <c r="G55" i="1" s="1"/>
  <c r="F67" i="1"/>
  <c r="G67" i="1" s="1"/>
  <c r="F79" i="1"/>
  <c r="G79" i="1" s="1"/>
  <c r="F91" i="1"/>
  <c r="G91" i="1" s="1"/>
  <c r="F103" i="1"/>
  <c r="G103" i="1" s="1"/>
  <c r="F14" i="1"/>
  <c r="G14" i="1" s="1"/>
  <c r="D26" i="1"/>
  <c r="E26" i="1" s="1"/>
  <c r="D38" i="1"/>
  <c r="E38" i="1" s="1"/>
  <c r="D50" i="1"/>
  <c r="E50" i="1" s="1"/>
  <c r="D62" i="1"/>
  <c r="E62" i="1" s="1"/>
  <c r="D74" i="1"/>
  <c r="E74" i="1" s="1"/>
  <c r="D86" i="1"/>
  <c r="E86" i="1" s="1"/>
  <c r="D98" i="1"/>
  <c r="E98" i="1" s="1"/>
  <c r="D110" i="1"/>
  <c r="E110" i="1" s="1"/>
  <c r="J31" i="1"/>
  <c r="F93" i="1"/>
  <c r="G93" i="1" s="1"/>
  <c r="J18" i="1"/>
  <c r="J30" i="1"/>
  <c r="J42" i="1"/>
  <c r="J54" i="1"/>
  <c r="J66" i="1"/>
  <c r="J78" i="1"/>
  <c r="J90" i="1"/>
  <c r="J102" i="1"/>
  <c r="H25" i="1"/>
  <c r="I25" i="1" s="1"/>
  <c r="H37" i="1"/>
  <c r="I37" i="1" s="1"/>
  <c r="H49" i="1"/>
  <c r="I49" i="1" s="1"/>
  <c r="H61" i="1"/>
  <c r="I61" i="1" s="1"/>
  <c r="H73" i="1"/>
  <c r="I73" i="1" s="1"/>
  <c r="H85" i="1"/>
  <c r="I85" i="1" s="1"/>
  <c r="H97" i="1"/>
  <c r="I97" i="1" s="1"/>
  <c r="H109" i="1"/>
  <c r="I109" i="1" s="1"/>
  <c r="F20" i="1"/>
  <c r="G20" i="1" s="1"/>
  <c r="F32" i="1"/>
  <c r="G32" i="1" s="1"/>
  <c r="F44" i="1"/>
  <c r="G44" i="1" s="1"/>
  <c r="F56" i="1"/>
  <c r="G56" i="1" s="1"/>
  <c r="F68" i="1"/>
  <c r="G68" i="1" s="1"/>
  <c r="F80" i="1"/>
  <c r="G80" i="1" s="1"/>
  <c r="F92" i="1"/>
  <c r="G92" i="1" s="1"/>
  <c r="F104" i="1"/>
  <c r="G104" i="1" s="1"/>
  <c r="D15" i="1"/>
  <c r="E15" i="1" s="1"/>
  <c r="D27" i="1"/>
  <c r="E27" i="1" s="1"/>
  <c r="D39" i="1"/>
  <c r="E39" i="1" s="1"/>
  <c r="D51" i="1"/>
  <c r="E51" i="1" s="1"/>
  <c r="D63" i="1"/>
  <c r="E63" i="1" s="1"/>
  <c r="D75" i="1"/>
  <c r="E75" i="1" s="1"/>
  <c r="D87" i="1"/>
  <c r="E87" i="1" s="1"/>
  <c r="D99" i="1"/>
  <c r="E99" i="1" s="1"/>
  <c r="D111" i="1"/>
  <c r="E111" i="1" s="1"/>
  <c r="J19" i="1"/>
  <c r="J67" i="1"/>
  <c r="J79" i="1"/>
  <c r="J91" i="1"/>
  <c r="J103" i="1"/>
  <c r="H26" i="1"/>
  <c r="I26" i="1" s="1"/>
  <c r="H38" i="1"/>
  <c r="I38" i="1" s="1"/>
  <c r="H50" i="1"/>
  <c r="I50" i="1" s="1"/>
  <c r="H62" i="1"/>
  <c r="I62" i="1" s="1"/>
  <c r="H74" i="1"/>
  <c r="I74" i="1" s="1"/>
  <c r="H86" i="1"/>
  <c r="I86" i="1" s="1"/>
  <c r="H98" i="1"/>
  <c r="I98" i="1" s="1"/>
  <c r="H110" i="1"/>
  <c r="I110" i="1" s="1"/>
  <c r="F21" i="1"/>
  <c r="G21" i="1" s="1"/>
  <c r="F33" i="1"/>
  <c r="G33" i="1" s="1"/>
  <c r="F45" i="1"/>
  <c r="G45" i="1" s="1"/>
  <c r="F57" i="1"/>
  <c r="G57" i="1" s="1"/>
  <c r="F81" i="1"/>
  <c r="D16" i="1"/>
  <c r="E16" i="1" s="1"/>
  <c r="D28" i="1"/>
  <c r="E28" i="1" s="1"/>
  <c r="D40" i="1"/>
  <c r="E40" i="1" s="1"/>
  <c r="D52" i="1"/>
  <c r="E52" i="1" s="1"/>
  <c r="D64" i="1"/>
  <c r="E64" i="1" s="1"/>
  <c r="D76" i="1"/>
  <c r="E76" i="1" s="1"/>
  <c r="D88" i="1"/>
  <c r="E88" i="1" s="1"/>
  <c r="D100" i="1"/>
  <c r="E100" i="1" s="1"/>
  <c r="J20" i="1"/>
  <c r="J37" i="1"/>
  <c r="J59" i="1"/>
  <c r="J81" i="1"/>
  <c r="J98" i="1"/>
  <c r="H19" i="1"/>
  <c r="I19" i="1" s="1"/>
  <c r="H41" i="1"/>
  <c r="I41" i="1" s="1"/>
  <c r="H63" i="1"/>
  <c r="I63" i="1" s="1"/>
  <c r="H80" i="1"/>
  <c r="I80" i="1" s="1"/>
  <c r="H102" i="1"/>
  <c r="I102" i="1" s="1"/>
  <c r="F23" i="1"/>
  <c r="G23" i="1" s="1"/>
  <c r="F40" i="1"/>
  <c r="G40" i="1" s="1"/>
  <c r="F62" i="1"/>
  <c r="G62" i="1" s="1"/>
  <c r="F84" i="1"/>
  <c r="G84" i="1" s="1"/>
  <c r="F106" i="1"/>
  <c r="D22" i="1"/>
  <c r="E22" i="1" s="1"/>
  <c r="D44" i="1"/>
  <c r="E44" i="1" s="1"/>
  <c r="D66" i="1"/>
  <c r="E66" i="1" s="1"/>
  <c r="D83" i="1"/>
  <c r="E83" i="1" s="1"/>
  <c r="D105" i="1"/>
  <c r="E105" i="1" s="1"/>
  <c r="J62" i="1"/>
  <c r="F87" i="1"/>
  <c r="G87" i="1" s="1"/>
  <c r="J68" i="1"/>
  <c r="J107" i="1"/>
  <c r="H67" i="1"/>
  <c r="I67" i="1" s="1"/>
  <c r="F49" i="1"/>
  <c r="G49" i="1" s="1"/>
  <c r="D31" i="1"/>
  <c r="E31" i="1" s="1"/>
  <c r="J69" i="1"/>
  <c r="J86" i="1"/>
  <c r="H51" i="1"/>
  <c r="I51" i="1" s="1"/>
  <c r="H112" i="1"/>
  <c r="I112" i="1" s="1"/>
  <c r="F72" i="1"/>
  <c r="G72" i="1" s="1"/>
  <c r="D54" i="1"/>
  <c r="E54" i="1" s="1"/>
  <c r="H15" i="1"/>
  <c r="I15" i="1" s="1"/>
  <c r="J21" i="1"/>
  <c r="J38" i="1"/>
  <c r="J60" i="1"/>
  <c r="J82" i="1"/>
  <c r="J104" i="1"/>
  <c r="H20" i="1"/>
  <c r="I20" i="1" s="1"/>
  <c r="H42" i="1"/>
  <c r="I42" i="1" s="1"/>
  <c r="H64" i="1"/>
  <c r="I64" i="1" s="1"/>
  <c r="H81" i="1"/>
  <c r="I81" i="1" s="1"/>
  <c r="H103" i="1"/>
  <c r="I103" i="1" s="1"/>
  <c r="F24" i="1"/>
  <c r="G24" i="1" s="1"/>
  <c r="F46" i="1"/>
  <c r="G46" i="1" s="1"/>
  <c r="F63" i="1"/>
  <c r="G63" i="1" s="1"/>
  <c r="F85" i="1"/>
  <c r="G85" i="1" s="1"/>
  <c r="F107" i="1"/>
  <c r="G107" i="1" s="1"/>
  <c r="D23" i="1"/>
  <c r="E23" i="1" s="1"/>
  <c r="D45" i="1"/>
  <c r="E45" i="1" s="1"/>
  <c r="D67" i="1"/>
  <c r="E67" i="1" s="1"/>
  <c r="D89" i="1"/>
  <c r="E89" i="1" s="1"/>
  <c r="D106" i="1"/>
  <c r="E106" i="1" s="1"/>
  <c r="J45" i="1"/>
  <c r="D30" i="1"/>
  <c r="E30" i="1" s="1"/>
  <c r="J46" i="1"/>
  <c r="H45" i="1"/>
  <c r="I45" i="1" s="1"/>
  <c r="H111" i="1"/>
  <c r="I111" i="1" s="1"/>
  <c r="F88" i="1"/>
  <c r="G88" i="1" s="1"/>
  <c r="D92" i="1"/>
  <c r="E92" i="1" s="1"/>
  <c r="J47" i="1"/>
  <c r="H29" i="1"/>
  <c r="F28" i="1"/>
  <c r="G28" i="1" s="1"/>
  <c r="F111" i="1"/>
  <c r="G111" i="1" s="1"/>
  <c r="D14" i="1"/>
  <c r="E14" i="1" s="1"/>
  <c r="J94" i="1"/>
  <c r="J22" i="1"/>
  <c r="J44" i="1"/>
  <c r="J61" i="1"/>
  <c r="J83" i="1"/>
  <c r="J105" i="1"/>
  <c r="H21" i="1"/>
  <c r="I21" i="1" s="1"/>
  <c r="H43" i="1"/>
  <c r="I43" i="1" s="1"/>
  <c r="H65" i="1"/>
  <c r="I65" i="1" s="1"/>
  <c r="H87" i="1"/>
  <c r="I87" i="1" s="1"/>
  <c r="H104" i="1"/>
  <c r="I104" i="1" s="1"/>
  <c r="F25" i="1"/>
  <c r="G25" i="1" s="1"/>
  <c r="F47" i="1"/>
  <c r="G47" i="1" s="1"/>
  <c r="F64" i="1"/>
  <c r="G64" i="1" s="1"/>
  <c r="F86" i="1"/>
  <c r="G86" i="1" s="1"/>
  <c r="F108" i="1"/>
  <c r="G108" i="1" s="1"/>
  <c r="D29" i="1"/>
  <c r="E29" i="1" s="1"/>
  <c r="D46" i="1"/>
  <c r="E46" i="1" s="1"/>
  <c r="D68" i="1"/>
  <c r="E68" i="1" s="1"/>
  <c r="D90" i="1"/>
  <c r="E90" i="1" s="1"/>
  <c r="D107" i="1"/>
  <c r="E107" i="1" s="1"/>
  <c r="J23" i="1"/>
  <c r="J84" i="1"/>
  <c r="J106" i="1"/>
  <c r="H27" i="1"/>
  <c r="I27" i="1" s="1"/>
  <c r="H44" i="1"/>
  <c r="I44" i="1" s="1"/>
  <c r="H66" i="1"/>
  <c r="I66" i="1" s="1"/>
  <c r="H88" i="1"/>
  <c r="I88" i="1" s="1"/>
  <c r="H105" i="1"/>
  <c r="I105" i="1" s="1"/>
  <c r="F26" i="1"/>
  <c r="G26" i="1" s="1"/>
  <c r="F48" i="1"/>
  <c r="G48" i="1" s="1"/>
  <c r="F70" i="1"/>
  <c r="G70" i="1" s="1"/>
  <c r="F109" i="1"/>
  <c r="G109" i="1" s="1"/>
  <c r="D47" i="1"/>
  <c r="E47" i="1" s="1"/>
  <c r="D69" i="1"/>
  <c r="E69" i="1" s="1"/>
  <c r="D91" i="1"/>
  <c r="E91" i="1" s="1"/>
  <c r="J24" i="1"/>
  <c r="J85" i="1"/>
  <c r="H28" i="1"/>
  <c r="I28" i="1" s="1"/>
  <c r="H89" i="1"/>
  <c r="I89" i="1" s="1"/>
  <c r="F27" i="1"/>
  <c r="G27" i="1" s="1"/>
  <c r="F71" i="1"/>
  <c r="G71" i="1" s="1"/>
  <c r="F110" i="1"/>
  <c r="G110" i="1" s="1"/>
  <c r="D53" i="1"/>
  <c r="E53" i="1" s="1"/>
  <c r="D70" i="1"/>
  <c r="E70" i="1" s="1"/>
  <c r="J25" i="1"/>
  <c r="J108" i="1"/>
  <c r="H68" i="1"/>
  <c r="I68" i="1" s="1"/>
  <c r="H90" i="1"/>
  <c r="I90" i="1" s="1"/>
  <c r="F50" i="1"/>
  <c r="G50" i="1" s="1"/>
  <c r="F94" i="1"/>
  <c r="G94" i="1" s="1"/>
  <c r="D32" i="1"/>
  <c r="E32" i="1" s="1"/>
  <c r="D71" i="1"/>
  <c r="E71" i="1" s="1"/>
  <c r="D93" i="1"/>
  <c r="E93" i="1" s="1"/>
  <c r="J50" i="1"/>
  <c r="H76" i="1"/>
  <c r="I76" i="1" s="1"/>
  <c r="J26" i="1"/>
  <c r="J48" i="1"/>
  <c r="J70" i="1"/>
  <c r="J92" i="1"/>
  <c r="J109" i="1"/>
  <c r="H30" i="1"/>
  <c r="I30" i="1" s="1"/>
  <c r="H52" i="1"/>
  <c r="I52" i="1" s="1"/>
  <c r="H69" i="1"/>
  <c r="I69" i="1" s="1"/>
  <c r="H91" i="1"/>
  <c r="I91" i="1" s="1"/>
  <c r="F34" i="1"/>
  <c r="G34" i="1" s="1"/>
  <c r="F51" i="1"/>
  <c r="G51" i="1" s="1"/>
  <c r="F73" i="1"/>
  <c r="G73" i="1" s="1"/>
  <c r="F95" i="1"/>
  <c r="G95" i="1" s="1"/>
  <c r="F112" i="1"/>
  <c r="G112" i="1" s="1"/>
  <c r="D33" i="1"/>
  <c r="E33" i="1" s="1"/>
  <c r="D55" i="1"/>
  <c r="E55" i="1" s="1"/>
  <c r="D77" i="1"/>
  <c r="E77" i="1" s="1"/>
  <c r="D94" i="1"/>
  <c r="E94" i="1" s="1"/>
  <c r="J32" i="1"/>
  <c r="J49" i="1"/>
  <c r="J71" i="1"/>
  <c r="J93" i="1"/>
  <c r="J110" i="1"/>
  <c r="H31" i="1"/>
  <c r="I31" i="1" s="1"/>
  <c r="H53" i="1"/>
  <c r="I53" i="1" s="1"/>
  <c r="H75" i="1"/>
  <c r="I75" i="1" s="1"/>
  <c r="H92" i="1"/>
  <c r="I92" i="1" s="1"/>
  <c r="F35" i="1"/>
  <c r="G35" i="1" s="1"/>
  <c r="F52" i="1"/>
  <c r="G52" i="1" s="1"/>
  <c r="F74" i="1"/>
  <c r="G74" i="1" s="1"/>
  <c r="F96" i="1"/>
  <c r="G96" i="1" s="1"/>
  <c r="D17" i="1"/>
  <c r="E17" i="1" s="1"/>
  <c r="D34" i="1"/>
  <c r="E34" i="1" s="1"/>
  <c r="D56" i="1"/>
  <c r="E56" i="1" s="1"/>
  <c r="D78" i="1"/>
  <c r="E78" i="1" s="1"/>
  <c r="D95" i="1"/>
  <c r="E95" i="1" s="1"/>
  <c r="J33" i="1"/>
  <c r="J72" i="1"/>
  <c r="H32" i="1"/>
  <c r="I32" i="1" s="1"/>
  <c r="H54" i="1"/>
  <c r="I54" i="1" s="1"/>
  <c r="H93" i="1"/>
  <c r="I93" i="1" s="1"/>
  <c r="J34" i="1"/>
  <c r="H16" i="1"/>
  <c r="I16" i="1" s="1"/>
  <c r="H99" i="1"/>
  <c r="I99" i="1" s="1"/>
  <c r="F59" i="1"/>
  <c r="G59" i="1" s="1"/>
  <c r="D19" i="1"/>
  <c r="E19" i="1" s="1"/>
  <c r="D80" i="1"/>
  <c r="E80" i="1" s="1"/>
  <c r="F76" i="1"/>
  <c r="G76" i="1" s="1"/>
  <c r="F16" i="1"/>
  <c r="G16" i="1" s="1"/>
  <c r="F83" i="1"/>
  <c r="G83" i="1" s="1"/>
  <c r="F36" i="1"/>
  <c r="G36" i="1" s="1"/>
  <c r="F37" i="1"/>
  <c r="G37" i="1" s="1"/>
  <c r="H77" i="1"/>
  <c r="I77" i="1" s="1"/>
  <c r="F100" i="1"/>
  <c r="G100" i="1" s="1"/>
  <c r="D18" i="1"/>
  <c r="E18" i="1" s="1"/>
  <c r="J35" i="1"/>
  <c r="H17" i="1"/>
  <c r="I17" i="1" s="1"/>
  <c r="H100" i="1"/>
  <c r="I100" i="1" s="1"/>
  <c r="F60" i="1"/>
  <c r="G60" i="1" s="1"/>
  <c r="D20" i="1"/>
  <c r="E20" i="1" s="1"/>
  <c r="D81" i="1"/>
  <c r="E81" i="1" s="1"/>
  <c r="F15" i="1"/>
  <c r="G15" i="1" s="1"/>
  <c r="H40" i="1"/>
  <c r="I40" i="1" s="1"/>
  <c r="F22" i="1"/>
  <c r="G22" i="1" s="1"/>
  <c r="D104" i="1"/>
  <c r="E104" i="1" s="1"/>
  <c r="H56" i="1"/>
  <c r="I56" i="1" s="1"/>
  <c r="H57" i="1"/>
  <c r="I57" i="1" s="1"/>
  <c r="F38" i="1"/>
  <c r="G38" i="1" s="1"/>
  <c r="H78" i="1"/>
  <c r="I78" i="1" s="1"/>
  <c r="H79" i="1"/>
  <c r="I79" i="1" s="1"/>
  <c r="J36" i="1"/>
  <c r="H18" i="1"/>
  <c r="I18" i="1" s="1"/>
  <c r="H101" i="1"/>
  <c r="I101" i="1" s="1"/>
  <c r="F61" i="1"/>
  <c r="G61" i="1" s="1"/>
  <c r="D21" i="1"/>
  <c r="E21" i="1" s="1"/>
  <c r="D82" i="1"/>
  <c r="E82" i="1" s="1"/>
  <c r="H39" i="1"/>
  <c r="I39" i="1" s="1"/>
  <c r="F82" i="1"/>
  <c r="G82" i="1" s="1"/>
  <c r="D103" i="1"/>
  <c r="E103" i="1" s="1"/>
  <c r="H55" i="1"/>
  <c r="I55" i="1" s="1"/>
  <c r="F97" i="1"/>
  <c r="G97" i="1" s="1"/>
  <c r="F98" i="1"/>
  <c r="G98" i="1" s="1"/>
  <c r="D59" i="1"/>
  <c r="E59" i="1" s="1"/>
  <c r="F39" i="1"/>
  <c r="G39" i="1" s="1"/>
  <c r="F58" i="1"/>
  <c r="G58" i="1" s="1"/>
  <c r="J56" i="1"/>
  <c r="H33" i="1"/>
  <c r="I33" i="1" s="1"/>
  <c r="F75" i="1"/>
  <c r="G75" i="1" s="1"/>
  <c r="D35" i="1"/>
  <c r="E35" i="1" s="1"/>
  <c r="D101" i="1"/>
  <c r="E101" i="1" s="1"/>
  <c r="J57" i="1"/>
  <c r="D41" i="1"/>
  <c r="E41" i="1" s="1"/>
  <c r="D102" i="1"/>
  <c r="E102" i="1" s="1"/>
  <c r="J58" i="1"/>
  <c r="D42" i="1"/>
  <c r="E42" i="1" s="1"/>
  <c r="J73" i="1"/>
  <c r="D43" i="1"/>
  <c r="E43" i="1" s="1"/>
  <c r="J74" i="1"/>
  <c r="D57" i="1"/>
  <c r="E57" i="1" s="1"/>
  <c r="J80" i="1"/>
  <c r="D58" i="1"/>
  <c r="E58" i="1" s="1"/>
  <c r="J95" i="1"/>
  <c r="F99" i="1"/>
  <c r="G99" i="1" s="1"/>
  <c r="J96" i="1"/>
  <c r="D65" i="1"/>
  <c r="E65" i="1" s="1"/>
  <c r="J97" i="1"/>
  <c r="D79" i="1"/>
  <c r="E79" i="1" s="1"/>
  <c r="I29" i="1"/>
  <c r="G81" i="1"/>
  <c r="G106" i="1"/>
  <c r="E49" i="1"/>
  <c r="K22" i="1" l="1"/>
  <c r="K34" i="1"/>
  <c r="K46" i="1"/>
  <c r="K58" i="1"/>
  <c r="K82" i="1"/>
  <c r="K94" i="1"/>
  <c r="K23" i="1"/>
  <c r="K35" i="1"/>
  <c r="K47" i="1"/>
  <c r="K59" i="1"/>
  <c r="K71" i="1"/>
  <c r="K83" i="1"/>
  <c r="K95" i="1"/>
  <c r="K107" i="1"/>
  <c r="K24" i="1"/>
  <c r="K36" i="1"/>
  <c r="K48" i="1"/>
  <c r="K72" i="1"/>
  <c r="K16" i="1"/>
  <c r="K76" i="1"/>
  <c r="K29" i="1"/>
  <c r="K65" i="1"/>
  <c r="K101" i="1"/>
  <c r="K54" i="1"/>
  <c r="K102" i="1"/>
  <c r="K19" i="1"/>
  <c r="K55" i="1"/>
  <c r="K91" i="1"/>
  <c r="K25" i="1"/>
  <c r="K37" i="1"/>
  <c r="K49" i="1"/>
  <c r="K61" i="1"/>
  <c r="K73" i="1"/>
  <c r="K85" i="1"/>
  <c r="K97" i="1"/>
  <c r="K109" i="1"/>
  <c r="K26" i="1"/>
  <c r="K38" i="1"/>
  <c r="K50" i="1"/>
  <c r="K74" i="1"/>
  <c r="K86" i="1"/>
  <c r="K98" i="1"/>
  <c r="K110" i="1"/>
  <c r="K15" i="1"/>
  <c r="K27" i="1"/>
  <c r="K39" i="1"/>
  <c r="K51" i="1"/>
  <c r="K63" i="1"/>
  <c r="K75" i="1"/>
  <c r="K87" i="1"/>
  <c r="K99" i="1"/>
  <c r="K111" i="1"/>
  <c r="K88" i="1"/>
  <c r="K53" i="1"/>
  <c r="K89" i="1"/>
  <c r="K18" i="1"/>
  <c r="K66" i="1"/>
  <c r="K31" i="1"/>
  <c r="K67" i="1"/>
  <c r="K103" i="1"/>
  <c r="K20" i="1"/>
  <c r="K32" i="1"/>
  <c r="K44" i="1"/>
  <c r="K56" i="1"/>
  <c r="K68" i="1"/>
  <c r="K80" i="1"/>
  <c r="K92" i="1"/>
  <c r="K104" i="1"/>
  <c r="K21" i="1"/>
  <c r="K57" i="1"/>
  <c r="K81" i="1"/>
  <c r="K93" i="1"/>
  <c r="K105" i="1"/>
  <c r="K60" i="1"/>
  <c r="K84" i="1"/>
  <c r="K108" i="1"/>
  <c r="K28" i="1"/>
  <c r="K64" i="1"/>
  <c r="K100" i="1"/>
  <c r="K41" i="1"/>
  <c r="K77" i="1"/>
  <c r="K42" i="1"/>
  <c r="K78" i="1"/>
  <c r="K90" i="1"/>
  <c r="K43" i="1"/>
  <c r="K79" i="1"/>
  <c r="K40" i="1"/>
  <c r="K52" i="1"/>
  <c r="K112" i="1"/>
  <c r="K17" i="1"/>
  <c r="K45" i="1"/>
  <c r="K69" i="1"/>
  <c r="K70" i="1"/>
  <c r="K106" i="1"/>
  <c r="K62" i="1"/>
  <c r="K33" i="1"/>
  <c r="K96" i="1"/>
  <c r="K30" i="1"/>
  <c r="D10" i="1" l="1"/>
</calcChain>
</file>

<file path=xl/sharedStrings.xml><?xml version="1.0" encoding="utf-8"?>
<sst xmlns="http://schemas.openxmlformats.org/spreadsheetml/2006/main" count="37" uniqueCount="36">
  <si>
    <t>W (mm/y)</t>
  </si>
  <si>
    <t>W (m/s)</t>
  </si>
  <si>
    <t>K (m/s)</t>
  </si>
  <si>
    <r>
      <t>ρ</t>
    </r>
    <r>
      <rPr>
        <b/>
        <vertAlign val="subscript"/>
        <sz val="10"/>
        <rFont val="Arial"/>
        <family val="2"/>
      </rPr>
      <t>f</t>
    </r>
  </si>
  <si>
    <r>
      <t>ρ</t>
    </r>
    <r>
      <rPr>
        <b/>
        <vertAlign val="subscript"/>
        <sz val="10"/>
        <rFont val="Arial"/>
        <family val="2"/>
      </rPr>
      <t>s</t>
    </r>
  </si>
  <si>
    <r>
      <t>Δ</t>
    </r>
    <r>
      <rPr>
        <b/>
        <sz val="10"/>
        <rFont val="Calibri"/>
        <family val="2"/>
      </rPr>
      <t>ρ</t>
    </r>
  </si>
  <si>
    <t>ne</t>
  </si>
  <si>
    <t>x or r (m)</t>
  </si>
  <si>
    <r>
      <t>x</t>
    </r>
    <r>
      <rPr>
        <b/>
        <vertAlign val="subscript"/>
        <sz val="10"/>
        <rFont val="Arial"/>
        <family val="2"/>
      </rPr>
      <t>i</t>
    </r>
    <r>
      <rPr>
        <b/>
        <sz val="10"/>
        <rFont val="Arial"/>
        <family val="2"/>
      </rPr>
      <t xml:space="preserve"> or r</t>
    </r>
    <r>
      <rPr>
        <b/>
        <vertAlign val="subscript"/>
        <sz val="10"/>
        <rFont val="Arial"/>
        <family val="2"/>
      </rPr>
      <t>i</t>
    </r>
    <r>
      <rPr>
        <b/>
        <sz val="10"/>
        <rFont val="Arial"/>
        <family val="2"/>
      </rPr>
      <t xml:space="preserve"> (m)</t>
    </r>
  </si>
  <si>
    <r>
      <t>L</t>
    </r>
    <r>
      <rPr>
        <b/>
        <vertAlign val="subscript"/>
        <sz val="10"/>
        <rFont val="Arial"/>
        <family val="2"/>
      </rPr>
      <t>0</t>
    </r>
    <r>
      <rPr>
        <b/>
        <sz val="10"/>
        <rFont val="Arial"/>
        <family val="2"/>
      </rPr>
      <t xml:space="preserve"> or R</t>
    </r>
    <r>
      <rPr>
        <b/>
        <vertAlign val="subscript"/>
        <sz val="10"/>
        <rFont val="Arial"/>
        <family val="2"/>
      </rPr>
      <t>0</t>
    </r>
    <r>
      <rPr>
        <b/>
        <sz val="10"/>
        <rFont val="Arial"/>
        <family val="2"/>
      </rPr>
      <t xml:space="preserve"> (m)</t>
    </r>
  </si>
  <si>
    <r>
      <t>L</t>
    </r>
    <r>
      <rPr>
        <b/>
        <vertAlign val="subscript"/>
        <sz val="10"/>
        <rFont val="Arial"/>
        <family val="2"/>
      </rPr>
      <t>t</t>
    </r>
    <r>
      <rPr>
        <b/>
        <sz val="10"/>
        <rFont val="Arial"/>
        <family val="2"/>
      </rPr>
      <t xml:space="preserve"> or R</t>
    </r>
    <r>
      <rPr>
        <b/>
        <vertAlign val="subscript"/>
        <sz val="10"/>
        <rFont val="Arial"/>
        <family val="2"/>
      </rPr>
      <t>t</t>
    </r>
    <r>
      <rPr>
        <b/>
        <sz val="10"/>
        <rFont val="Arial"/>
        <family val="2"/>
      </rPr>
      <t xml:space="preserve"> (m)</t>
    </r>
  </si>
  <si>
    <t>Slope tanθ (m/m)</t>
  </si>
  <si>
    <r>
      <t>ΔL</t>
    </r>
    <r>
      <rPr>
        <b/>
        <vertAlign val="subscript"/>
        <sz val="10"/>
        <rFont val="Calibri"/>
        <family val="2"/>
      </rPr>
      <t>SR</t>
    </r>
    <r>
      <rPr>
        <b/>
        <sz val="10"/>
        <rFont val="Calibri"/>
        <family val="2"/>
      </rPr>
      <t xml:space="preserve"> (m)</t>
    </r>
  </si>
  <si>
    <r>
      <rPr>
        <b/>
        <sz val="10"/>
        <rFont val="Calibri"/>
        <family val="2"/>
      </rPr>
      <t>Δ</t>
    </r>
    <r>
      <rPr>
        <b/>
        <sz val="10"/>
        <rFont val="Arial"/>
        <family val="2"/>
      </rPr>
      <t>L</t>
    </r>
    <r>
      <rPr>
        <b/>
        <vertAlign val="subscript"/>
        <sz val="10"/>
        <rFont val="Arial"/>
        <family val="2"/>
      </rPr>
      <t>CE</t>
    </r>
    <r>
      <rPr>
        <b/>
        <sz val="10"/>
        <rFont val="Arial"/>
        <family val="2"/>
      </rPr>
      <t xml:space="preserve"> (m)</t>
    </r>
  </si>
  <si>
    <r>
      <rPr>
        <b/>
        <sz val="10"/>
        <rFont val="Calibri"/>
        <family val="2"/>
      </rPr>
      <t>Δ</t>
    </r>
    <r>
      <rPr>
        <b/>
        <sz val="10"/>
        <rFont val="Arial"/>
        <family val="2"/>
      </rPr>
      <t>L (m)</t>
    </r>
  </si>
  <si>
    <r>
      <t>S</t>
    </r>
    <r>
      <rPr>
        <b/>
        <vertAlign val="subscript"/>
        <sz val="10"/>
        <rFont val="Arial"/>
        <family val="2"/>
      </rPr>
      <t>0</t>
    </r>
    <r>
      <rPr>
        <b/>
        <sz val="10"/>
        <rFont val="Arial"/>
        <family val="2"/>
      </rPr>
      <t xml:space="preserve"> (m)</t>
    </r>
  </si>
  <si>
    <r>
      <t>S</t>
    </r>
    <r>
      <rPr>
        <b/>
        <vertAlign val="subscript"/>
        <sz val="10"/>
        <rFont val="Arial"/>
        <family val="2"/>
      </rPr>
      <t>t</t>
    </r>
    <r>
      <rPr>
        <b/>
        <sz val="10"/>
        <rFont val="Arial"/>
        <family val="2"/>
      </rPr>
      <t xml:space="preserve"> (m)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</si>
  <si>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H</t>
    </r>
    <r>
      <rPr>
        <b/>
        <vertAlign val="subscript"/>
        <sz val="11"/>
        <color theme="1"/>
        <rFont val="Calibri"/>
        <family val="2"/>
        <scheme val="minor"/>
      </rPr>
      <t>SOI</t>
    </r>
    <r>
      <rPr>
        <b/>
        <sz val="11"/>
        <color theme="1"/>
        <rFont val="Calibri"/>
        <family val="2"/>
        <scheme val="minor"/>
      </rPr>
      <t xml:space="preserve"> (m) Eq. 148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</si>
  <si>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t</t>
    </r>
    <r>
      <rPr>
        <b/>
        <vertAlign val="subscript"/>
        <sz val="11"/>
        <color theme="1"/>
        <rFont val="Calibri"/>
        <family val="2"/>
        <scheme val="minor"/>
      </rPr>
      <t>SOI</t>
    </r>
    <r>
      <rPr>
        <b/>
        <sz val="11"/>
        <color theme="1"/>
        <rFont val="Calibri"/>
        <family val="2"/>
        <scheme val="minor"/>
      </rPr>
      <t xml:space="preserve"> (s) Eq. 152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</si>
  <si>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t</t>
    </r>
    <r>
      <rPr>
        <b/>
        <vertAlign val="subscript"/>
        <sz val="11"/>
        <color theme="1"/>
        <rFont val="Calibri"/>
        <family val="2"/>
        <scheme val="minor"/>
      </rPr>
      <t>SOI</t>
    </r>
    <r>
      <rPr>
        <b/>
        <sz val="11"/>
        <color theme="1"/>
        <rFont val="Calibri"/>
        <family val="2"/>
        <scheme val="minor"/>
      </rPr>
      <t xml:space="preserve"> (y) Eq. 152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</si>
  <si>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V</t>
    </r>
    <r>
      <rPr>
        <b/>
        <vertAlign val="subscript"/>
        <sz val="11"/>
        <color theme="1"/>
        <rFont val="Calibri"/>
        <family val="2"/>
        <scheme val="minor"/>
      </rPr>
      <t>SOI</t>
    </r>
    <r>
      <rPr>
        <b/>
        <sz val="11"/>
        <color theme="1"/>
        <rFont val="Calibri"/>
        <family val="2"/>
        <scheme val="minor"/>
      </rPr>
      <t xml:space="preserve"> (m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/m) Eq. 154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</si>
  <si>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RT</t>
    </r>
    <r>
      <rPr>
        <b/>
        <vertAlign val="subscript"/>
        <sz val="11"/>
        <color theme="1"/>
        <rFont val="Calibri"/>
        <family val="2"/>
        <scheme val="minor"/>
      </rPr>
      <t>SOI</t>
    </r>
    <r>
      <rPr>
        <b/>
        <sz val="11"/>
        <color theme="1"/>
        <rFont val="Calibri"/>
        <family val="2"/>
        <scheme val="minor"/>
      </rPr>
      <t xml:space="preserve"> (s) Eq. 157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</si>
  <si>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RT</t>
    </r>
    <r>
      <rPr>
        <b/>
        <vertAlign val="subscript"/>
        <sz val="11"/>
        <color theme="1"/>
        <rFont val="Calibri"/>
        <family val="2"/>
        <scheme val="minor"/>
      </rPr>
      <t>SOI</t>
    </r>
    <r>
      <rPr>
        <b/>
        <sz val="11"/>
        <color theme="1"/>
        <rFont val="Calibri"/>
        <family val="2"/>
        <scheme val="minor"/>
      </rPr>
      <t xml:space="preserve"> (y) Eq. 157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</si>
  <si>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H</t>
    </r>
    <r>
      <rPr>
        <b/>
        <vertAlign val="subscript"/>
        <sz val="11"/>
        <color theme="1"/>
        <rFont val="Calibri"/>
        <family val="2"/>
        <scheme val="minor"/>
      </rPr>
      <t>COI</t>
    </r>
    <r>
      <rPr>
        <b/>
        <sz val="11"/>
        <color theme="1"/>
        <rFont val="Calibri"/>
        <family val="2"/>
        <scheme val="minor"/>
      </rPr>
      <t xml:space="preserve"> (m) Eq. 160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</si>
  <si>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t</t>
    </r>
    <r>
      <rPr>
        <b/>
        <vertAlign val="subscript"/>
        <sz val="11"/>
        <color theme="1"/>
        <rFont val="Calibri"/>
        <family val="2"/>
        <scheme val="minor"/>
      </rPr>
      <t>COI</t>
    </r>
    <r>
      <rPr>
        <b/>
        <sz val="11"/>
        <color theme="1"/>
        <rFont val="Calibri"/>
        <family val="2"/>
        <scheme val="minor"/>
      </rPr>
      <t xml:space="preserve"> (s) Eq. 164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</si>
  <si>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t</t>
    </r>
    <r>
      <rPr>
        <b/>
        <vertAlign val="subscript"/>
        <sz val="11"/>
        <color theme="1"/>
        <rFont val="Calibri"/>
        <family val="2"/>
        <scheme val="minor"/>
      </rPr>
      <t>COI</t>
    </r>
    <r>
      <rPr>
        <b/>
        <sz val="11"/>
        <color theme="1"/>
        <rFont val="Calibri"/>
        <family val="2"/>
        <scheme val="minor"/>
      </rPr>
      <t xml:space="preserve"> (y) Eq. 164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</si>
  <si>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V</t>
    </r>
    <r>
      <rPr>
        <b/>
        <vertAlign val="subscript"/>
        <sz val="11"/>
        <color theme="1"/>
        <rFont val="Calibri"/>
        <family val="2"/>
        <scheme val="minor"/>
      </rPr>
      <t>COI</t>
    </r>
    <r>
      <rPr>
        <b/>
        <sz val="11"/>
        <color theme="1"/>
        <rFont val="Calibri"/>
        <family val="2"/>
        <scheme val="minor"/>
      </rPr>
      <t xml:space="preserve"> (m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 Eq. 166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</si>
  <si>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RT</t>
    </r>
    <r>
      <rPr>
        <b/>
        <vertAlign val="subscript"/>
        <sz val="11"/>
        <color theme="1"/>
        <rFont val="Calibri"/>
        <family val="2"/>
        <scheme val="minor"/>
      </rPr>
      <t>COI</t>
    </r>
    <r>
      <rPr>
        <b/>
        <sz val="11"/>
        <color theme="1"/>
        <rFont val="Calibri"/>
        <family val="2"/>
        <scheme val="minor"/>
      </rPr>
      <t xml:space="preserve"> (s) Eq. 168</t>
    </r>
  </si>
  <si>
    <r>
      <rPr>
        <b/>
        <sz val="10"/>
        <rFont val="Calibri"/>
        <family val="2"/>
      </rPr>
      <t>Δ</t>
    </r>
    <r>
      <rPr>
        <b/>
        <sz val="10"/>
        <rFont val="Arial"/>
        <family val="2"/>
      </rPr>
      <t>S (m)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</si>
  <si>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RT</t>
    </r>
    <r>
      <rPr>
        <b/>
        <vertAlign val="subscript"/>
        <sz val="11"/>
        <color theme="1"/>
        <rFont val="Calibri"/>
        <family val="2"/>
        <scheme val="minor"/>
      </rPr>
      <t>COI</t>
    </r>
    <r>
      <rPr>
        <b/>
        <sz val="11"/>
        <color theme="1"/>
        <rFont val="Calibri"/>
        <family val="2"/>
        <scheme val="minor"/>
      </rPr>
      <t xml:space="preserve"> (y) Eq. 168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</si>
  <si>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v</t>
    </r>
    <r>
      <rPr>
        <b/>
        <vertAlign val="subscript"/>
        <sz val="11"/>
        <color theme="1"/>
        <rFont val="Calibri"/>
        <family val="2"/>
        <scheme val="minor"/>
      </rPr>
      <t>SOI</t>
    </r>
    <r>
      <rPr>
        <b/>
        <sz val="11"/>
        <color theme="1"/>
        <rFont val="Calibri"/>
        <family val="2"/>
        <scheme val="minor"/>
      </rPr>
      <t xml:space="preserve"> (m/s) Eq. 150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</si>
  <si>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v</t>
    </r>
    <r>
      <rPr>
        <b/>
        <vertAlign val="subscript"/>
        <sz val="11"/>
        <color theme="1"/>
        <rFont val="Calibri"/>
        <family val="2"/>
        <scheme val="minor"/>
      </rPr>
      <t>SOI</t>
    </r>
    <r>
      <rPr>
        <b/>
        <sz val="11"/>
        <color theme="1"/>
        <rFont val="Calibri"/>
        <family val="2"/>
        <scheme val="minor"/>
      </rPr>
      <t xml:space="preserve"> (m/y) Eq. 150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</si>
  <si>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v</t>
    </r>
    <r>
      <rPr>
        <b/>
        <vertAlign val="subscript"/>
        <sz val="11"/>
        <color theme="1"/>
        <rFont val="Calibri"/>
        <family val="2"/>
        <scheme val="minor"/>
      </rPr>
      <t>COI</t>
    </r>
    <r>
      <rPr>
        <b/>
        <sz val="11"/>
        <color theme="1"/>
        <rFont val="Calibri"/>
        <family val="2"/>
        <scheme val="minor"/>
      </rPr>
      <t xml:space="preserve"> (m/s) Eq. 162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</si>
  <si>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v</t>
    </r>
    <r>
      <rPr>
        <b/>
        <vertAlign val="subscript"/>
        <sz val="11"/>
        <color theme="1"/>
        <rFont val="Calibri"/>
        <family val="2"/>
        <scheme val="minor"/>
      </rPr>
      <t>COI</t>
    </r>
    <r>
      <rPr>
        <b/>
        <sz val="11"/>
        <color theme="1"/>
        <rFont val="Calibri"/>
        <family val="2"/>
        <scheme val="minor"/>
      </rPr>
      <t xml:space="preserve"> (m/y) Eq. 162</t>
    </r>
  </si>
  <si>
    <t>INPUTS</t>
  </si>
  <si>
    <t>OUTPUTS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</si>
</sst>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sz val="10"/>
      <name val="Calibri"/>
      <family val="2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1" fontId="0" fillId="0" borderId="0" xfId="0" applyNumberForma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2" fontId="0" fillId="0" borderId="0" xfId="0" applyNumberFormat="1"/>
    <xf numFmtId="16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3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Strip oceanic island (SOI)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Data!$A$14:$A$112</c:f>
              <c:numCache>
                <c:formatCode>General</c:formatCode>
                <c:ptCount val="9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</c:numCache>
            </c:numRef>
          </c:xVal>
          <c:yVal>
            <c:numRef>
              <c:f>Data!$I$14:$I$112</c:f>
              <c:numCache>
                <c:formatCode>0.00</c:formatCode>
                <c:ptCount val="99"/>
                <c:pt idx="1">
                  <c:v>0</c:v>
                </c:pt>
                <c:pt idx="2">
                  <c:v>-0.52817584733885725</c:v>
                </c:pt>
                <c:pt idx="3">
                  <c:v>-0.83720161134395821</c:v>
                </c:pt>
                <c:pt idx="4">
                  <c:v>-1.0565256364242419</c:v>
                </c:pt>
                <c:pt idx="5">
                  <c:v>-1.2267156770991507</c:v>
                </c:pt>
                <c:pt idx="6">
                  <c:v>-1.3658417452163152</c:v>
                </c:pt>
                <c:pt idx="7">
                  <c:v>-1.4835429905973301</c:v>
                </c:pt>
                <c:pt idx="8">
                  <c:v>-1.585573184246603</c:v>
                </c:pt>
                <c:pt idx="9">
                  <c:v>-1.6756436859432353</c:v>
                </c:pt>
                <c:pt idx="10">
                  <c:v>-1.7562886472746373</c:v>
                </c:pt>
                <c:pt idx="11">
                  <c:v>-1.8293156381157132</c:v>
                </c:pt>
                <c:pt idx="12">
                  <c:v>-1.8960593652964772</c:v>
                </c:pt>
                <c:pt idx="13">
                  <c:v>-1.9575334853140536</c:v>
                </c:pt>
                <c:pt idx="14">
                  <c:v>-2.014525996099553</c:v>
                </c:pt>
                <c:pt idx="15">
                  <c:v>-2.0676616386894979</c:v>
                </c:pt>
                <c:pt idx="16">
                  <c:v>-2.117444118638883</c:v>
                </c:pt>
                <c:pt idx="17">
                  <c:v>-2.1642855051178085</c:v>
                </c:pt>
                <c:pt idx="18">
                  <c:v>-2.2085272142342451</c:v>
                </c:pt>
                <c:pt idx="19">
                  <c:v>-2.250455311685319</c:v>
                </c:pt>
                <c:pt idx="20">
                  <c:v>-2.2903118858695213</c:v>
                </c:pt>
                <c:pt idx="21">
                  <c:v>-2.3283036434805493</c:v>
                </c:pt>
                <c:pt idx="22">
                  <c:v>-2.3646085038714846</c:v>
                </c:pt>
                <c:pt idx="23">
                  <c:v>-2.3993807265861191</c:v>
                </c:pt>
                <c:pt idx="24">
                  <c:v>-2.4327549470432759</c:v>
                </c:pt>
                <c:pt idx="25">
                  <c:v>-2.4648493880833127</c:v>
                </c:pt>
                <c:pt idx="26">
                  <c:v>-2.4957684415099282</c:v>
                </c:pt>
                <c:pt idx="27">
                  <c:v>-2.5256047624250311</c:v>
                </c:pt>
                <c:pt idx="28">
                  <c:v>-2.5544409827701879</c:v>
                </c:pt>
                <c:pt idx="29">
                  <c:v>-2.5823511243288828</c:v>
                </c:pt>
                <c:pt idx="30">
                  <c:v>-2.6094017723860579</c:v>
                </c:pt>
                <c:pt idx="31">
                  <c:v>-2.6356530571861976</c:v>
                </c:pt>
                <c:pt idx="32">
                  <c:v>-2.6611594798497782</c:v>
                </c:pt>
                <c:pt idx="33">
                  <c:v>-2.6859706115097386</c:v>
                </c:pt>
                <c:pt idx="34">
                  <c:v>-2.7101316884164821</c:v>
                </c:pt>
                <c:pt idx="35">
                  <c:v>-2.7336841211464185</c:v>
                </c:pt>
                <c:pt idx="36">
                  <c:v>-2.7566659324714196</c:v>
                </c:pt>
                <c:pt idx="37">
                  <c:v>-2.7791121356595716</c:v>
                </c:pt>
                <c:pt idx="38">
                  <c:v>-2.8010550627804673</c:v>
                </c:pt>
                <c:pt idx="39">
                  <c:v>-2.8225246508517055</c:v>
                </c:pt>
                <c:pt idx="40">
                  <c:v>-2.8435486922788824</c:v>
                </c:pt>
                <c:pt idx="41">
                  <c:v>-2.864153054929639</c:v>
                </c:pt>
                <c:pt idx="42">
                  <c:v>-2.8843618762857441</c:v>
                </c:pt>
                <c:pt idx="43">
                  <c:v>-2.9041977353937662</c:v>
                </c:pt>
                <c:pt idx="44">
                  <c:v>-2.9236818057378473</c:v>
                </c:pt>
                <c:pt idx="45">
                  <c:v>-2.9428339916785911</c:v>
                </c:pt>
                <c:pt idx="46">
                  <c:v>-2.9616730507000093</c:v>
                </c:pt>
                <c:pt idx="47">
                  <c:v>-2.9802167033786247</c:v>
                </c:pt>
                <c:pt idx="48">
                  <c:v>-2.9984817327176478</c:v>
                </c:pt>
                <c:pt idx="49">
                  <c:v>-3.0164840742620962</c:v>
                </c:pt>
                <c:pt idx="50">
                  <c:v>-3.0342388982245176</c:v>
                </c:pt>
                <c:pt idx="51">
                  <c:v>-3.051760684692804</c:v>
                </c:pt>
                <c:pt idx="52">
                  <c:v>-3.0690632928650605</c:v>
                </c:pt>
                <c:pt idx="53">
                  <c:v>-3.086160025147052</c:v>
                </c:pt>
                <c:pt idx="54">
                  <c:v>-3.1030636868597234</c:v>
                </c:pt>
                <c:pt idx="55">
                  <c:v>-3.119786642234275</c:v>
                </c:pt>
                <c:pt idx="56">
                  <c:v>-3.136340867313157</c:v>
                </c:pt>
                <c:pt idx="57">
                  <c:v>-3.1527380003310492</c:v>
                </c:pt>
                <c:pt idx="58">
                  <c:v>-3.1689893901189587</c:v>
                </c:pt>
                <c:pt idx="59">
                  <c:v>-3.185106143051573</c:v>
                </c:pt>
                <c:pt idx="60">
                  <c:v>-3.2010991690471902</c:v>
                </c:pt>
                <c:pt idx="61">
                  <c:v>-3.2169792271329811</c:v>
                </c:pt>
                <c:pt idx="62">
                  <c:v>-3.2327569710962849</c:v>
                </c:pt>
                <c:pt idx="63">
                  <c:v>-3.2484429957704735</c:v>
                </c:pt>
                <c:pt idx="64">
                  <c:v>-3.264047884540926</c:v>
                </c:pt>
                <c:pt idx="65">
                  <c:v>-3.2795822587105428</c:v>
                </c:pt>
                <c:pt idx="66">
                  <c:v>-3.2950568294397189</c:v>
                </c:pt>
                <c:pt idx="67">
                  <c:v>-3.3104824530710442</c:v>
                </c:pt>
                <c:pt idx="68">
                  <c:v>-3.3258701907725583</c:v>
                </c:pt>
                <c:pt idx="69">
                  <c:v>-3.341231373595996</c:v>
                </c:pt>
                <c:pt idx="70">
                  <c:v>-3.3565776742494906</c:v>
                </c:pt>
                <c:pt idx="71">
                  <c:v>-3.371921187144324</c:v>
                </c:pt>
                <c:pt idx="72">
                  <c:v>-3.3872745186154276</c:v>
                </c:pt>
                <c:pt idx="73">
                  <c:v>-3.4026508896430898</c:v>
                </c:pt>
                <c:pt idx="74">
                  <c:v>-3.4180642539667772</c:v>
                </c:pt>
                <c:pt idx="75">
                  <c:v>-3.4335294352146191</c:v>
                </c:pt>
                <c:pt idx="76">
                  <c:v>-3.4490622876357899</c:v>
                </c:pt>
                <c:pt idx="77">
                  <c:v>-3.4646798863076969</c:v>
                </c:pt>
                <c:pt idx="78">
                  <c:v>-3.4804007544125062</c:v>
                </c:pt>
                <c:pt idx="79">
                  <c:v>-3.4962451375247303</c:v>
                </c:pt>
                <c:pt idx="80">
                  <c:v>-3.5122353380822076</c:v>
                </c:pt>
                <c:pt idx="81">
                  <c:v>-3.5283961277224436</c:v>
                </c:pt>
                <c:pt idx="82">
                  <c:v>-3.5447552615790889</c:v>
                </c:pt>
                <c:pt idx="83">
                  <c:v>-3.5613441278700679</c:v>
                </c:pt>
                <c:pt idx="84">
                  <c:v>-3.578198579728888</c:v>
                </c:pt>
                <c:pt idx="85">
                  <c:v>-3.5953600166770285</c:v>
                </c:pt>
                <c:pt idx="86">
                  <c:v>-3.6128768146358543</c:v>
                </c:pt>
                <c:pt idx="87">
                  <c:v>-3.6308062531777701</c:v>
                </c:pt>
                <c:pt idx="88">
                  <c:v>-3.6492171699349392</c:v>
                </c:pt>
                <c:pt idx="89">
                  <c:v>-3.6681937092559687</c:v>
                </c:pt>
                <c:pt idx="90">
                  <c:v>-3.6878407735353202</c:v>
                </c:pt>
                <c:pt idx="91">
                  <c:v>-3.7082922311697644</c:v>
                </c:pt>
                <c:pt idx="92">
                  <c:v>-3.7297238062676312</c:v>
                </c:pt>
                <c:pt idx="93">
                  <c:v>-3.752374402893746</c:v>
                </c:pt>
                <c:pt idx="94">
                  <c:v>-3.7765838049086011</c:v>
                </c:pt>
                <c:pt idx="95">
                  <c:v>-3.802865460474782</c:v>
                </c:pt>
                <c:pt idx="96">
                  <c:v>-3.8320654884098162</c:v>
                </c:pt>
                <c:pt idx="97">
                  <c:v>-3.8657829155031282</c:v>
                </c:pt>
                <c:pt idx="98">
                  <c:v>-3.9079555756562083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DA-465E-940A-7F755073CDFE}"/>
            </c:ext>
          </c:extLst>
        </c:ser>
        <c:ser>
          <c:idx val="1"/>
          <c:order val="1"/>
          <c:tx>
            <c:v>Circular oceanic island (COI)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Data!$A$14:$A$112</c:f>
              <c:numCache>
                <c:formatCode>General</c:formatCode>
                <c:ptCount val="9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</c:numCache>
            </c:numRef>
          </c:xVal>
          <c:yVal>
            <c:numRef>
              <c:f>Data!$K$14:$K$112</c:f>
              <c:numCache>
                <c:formatCode>0.00</c:formatCode>
                <c:ptCount val="99"/>
                <c:pt idx="1">
                  <c:v>0</c:v>
                </c:pt>
                <c:pt idx="2">
                  <c:v>-0.74695344662451324</c:v>
                </c:pt>
                <c:pt idx="3">
                  <c:v>-1.1839818732032346</c:v>
                </c:pt>
                <c:pt idx="4">
                  <c:v>-1.4941528840260283</c:v>
                </c:pt>
                <c:pt idx="5">
                  <c:v>-1.734837947729313</c:v>
                </c:pt>
                <c:pt idx="6">
                  <c:v>-1.9315919201402498</c:v>
                </c:pt>
                <c:pt idx="7">
                  <c:v>-2.0980466176662849</c:v>
                </c:pt>
                <c:pt idx="8">
                  <c:v>-2.2423391012966403</c:v>
                </c:pt>
                <c:pt idx="9">
                  <c:v>-2.3697180263657662</c:v>
                </c:pt>
                <c:pt idx="10">
                  <c:v>-2.4837672244176883</c:v>
                </c:pt>
                <c:pt idx="11">
                  <c:v>-2.5870429852844339</c:v>
                </c:pt>
                <c:pt idx="12">
                  <c:v>-2.6814328694668004</c:v>
                </c:pt>
                <c:pt idx="13">
                  <c:v>-2.7683704037306081</c:v>
                </c:pt>
                <c:pt idx="14">
                  <c:v>-2.8489699854371566</c:v>
                </c:pt>
                <c:pt idx="15">
                  <c:v>-2.9241151318332661</c:v>
                </c:pt>
                <c:pt idx="16">
                  <c:v>-2.9945181901462532</c:v>
                </c:pt>
                <c:pt idx="17">
                  <c:v>-3.0607619141851092</c:v>
                </c:pt>
                <c:pt idx="18">
                  <c:v>-3.123329139240139</c:v>
                </c:pt>
                <c:pt idx="19">
                  <c:v>-3.1826244232999485</c:v>
                </c:pt>
                <c:pt idx="20">
                  <c:v>-3.238990131060977</c:v>
                </c:pt>
                <c:pt idx="21">
                  <c:v>-3.2927185899328841</c:v>
                </c:pt>
                <c:pt idx="22">
                  <c:v>-3.3440614158778064</c:v>
                </c:pt>
                <c:pt idx="23">
                  <c:v>-3.3932367648347004</c:v>
                </c:pt>
                <c:pt idx="24">
                  <c:v>-3.440435040038841</c:v>
                </c:pt>
                <c:pt idx="25">
                  <c:v>-3.4858234338344447</c:v>
                </c:pt>
                <c:pt idx="26">
                  <c:v>-3.5295495785261024</c:v>
                </c:pt>
                <c:pt idx="27">
                  <c:v>-3.571744508215557</c:v>
                </c:pt>
                <c:pt idx="28">
                  <c:v>-3.6125250821152575</c:v>
                </c:pt>
                <c:pt idx="29">
                  <c:v>-3.6519959828353166</c:v>
                </c:pt>
                <c:pt idx="30">
                  <c:v>-3.6902513761887552</c:v>
                </c:pt>
                <c:pt idx="31">
                  <c:v>-3.727376299182831</c:v>
                </c:pt>
                <c:pt idx="32">
                  <c:v>-3.7634478280412869</c:v>
                </c:pt>
                <c:pt idx="33">
                  <c:v>-3.7985360669326274</c:v>
                </c:pt>
                <c:pt idx="34">
                  <c:v>-3.8327049895756833</c:v>
                </c:pt>
                <c:pt idx="35">
                  <c:v>-3.8660131593692393</c:v>
                </c:pt>
                <c:pt idx="36">
                  <c:v>-3.8985143486329559</c:v>
                </c:pt>
                <c:pt idx="37">
                  <c:v>-3.930258073605422</c:v>
                </c:pt>
                <c:pt idx="38">
                  <c:v>-3.9612900587379576</c:v>
                </c:pt>
                <c:pt idx="39">
                  <c:v>-3.991652641366866</c:v>
                </c:pt>
                <c:pt idx="40">
                  <c:v>-4.0213851258890729</c:v>
                </c:pt>
                <c:pt idx="41">
                  <c:v>-4.0505240949938273</c:v>
                </c:pt>
                <c:pt idx="42">
                  <c:v>-4.0791036842352062</c:v>
                </c:pt>
                <c:pt idx="43">
                  <c:v>-4.1071558252070934</c:v>
                </c:pt>
                <c:pt idx="44">
                  <c:v>-4.1347104617379244</c:v>
                </c:pt>
                <c:pt idx="45">
                  <c:v>-4.161795742844415</c:v>
                </c:pt>
                <c:pt idx="46">
                  <c:v>-4.188438195614852</c:v>
                </c:pt>
                <c:pt idx="47">
                  <c:v>-4.214662880728886</c:v>
                </c:pt>
                <c:pt idx="48">
                  <c:v>-4.2404935329372746</c:v>
                </c:pt>
                <c:pt idx="49">
                  <c:v>-4.2659526885039067</c:v>
                </c:pt>
                <c:pt idx="50">
                  <c:v>-4.2910618013491097</c:v>
                </c:pt>
                <c:pt idx="51">
                  <c:v>-4.315841349409566</c:v>
                </c:pt>
                <c:pt idx="52">
                  <c:v>-4.3403109325511986</c:v>
                </c:pt>
                <c:pt idx="53">
                  <c:v>-4.364489363216653</c:v>
                </c:pt>
                <c:pt idx="54">
                  <c:v>-4.3883947508644798</c:v>
                </c:pt>
                <c:pt idx="55">
                  <c:v>-4.4120445811581304</c:v>
                </c:pt>
                <c:pt idx="56">
                  <c:v>-4.4354557907792618</c:v>
                </c:pt>
                <c:pt idx="57">
                  <c:v>-4.4586448386772002</c:v>
                </c:pt>
                <c:pt idx="58">
                  <c:v>-4.4816277745226731</c:v>
                </c:pt>
                <c:pt idx="59">
                  <c:v>-4.5044203051013936</c:v>
                </c:pt>
                <c:pt idx="60">
                  <c:v>-4.5270378593677805</c:v>
                </c:pt>
                <c:pt idx="61">
                  <c:v>-4.5494956528839783</c:v>
                </c:pt>
                <c:pt idx="62">
                  <c:v>-4.5718087523805337</c:v>
                </c:pt>
                <c:pt idx="63">
                  <c:v>-4.59399214121449</c:v>
                </c:pt>
                <c:pt idx="64">
                  <c:v>-4.6160607865529872</c:v>
                </c:pt>
                <c:pt idx="65">
                  <c:v>-4.6380297091866378</c:v>
                </c:pt>
                <c:pt idx="66">
                  <c:v>-4.6599140569837401</c:v>
                </c:pt>
                <c:pt idx="67">
                  <c:v>-4.6817291831312229</c:v>
                </c:pt>
                <c:pt idx="68">
                  <c:v>-4.7034907304829439</c:v>
                </c:pt>
                <c:pt idx="69">
                  <c:v>-4.7252147235659434</c:v>
                </c:pt>
                <c:pt idx="70">
                  <c:v>-4.7469176700823699</c:v>
                </c:pt>
                <c:pt idx="71">
                  <c:v>-4.7686166741126899</c:v>
                </c:pt>
                <c:pt idx="72">
                  <c:v>-4.7903295637067345</c:v>
                </c:pt>
                <c:pt idx="73">
                  <c:v>-4.8120750361541349</c:v>
                </c:pt>
                <c:pt idx="74">
                  <c:v>-4.8338728250224907</c:v>
                </c:pt>
                <c:pt idx="75">
                  <c:v>-4.8557438940877473</c:v>
                </c:pt>
                <c:pt idx="76">
                  <c:v>-4.8777106646441073</c:v>
                </c:pt>
                <c:pt idx="77">
                  <c:v>-4.899797284497617</c:v>
                </c:pt>
                <c:pt idx="78">
                  <c:v>-4.9220299493837176</c:v>
                </c:pt>
                <c:pt idx="79">
                  <c:v>-4.9444372908684597</c:v>
                </c:pt>
                <c:pt idx="80">
                  <c:v>-4.9670508493619101</c:v>
                </c:pt>
                <c:pt idx="81">
                  <c:v>-4.98990565724979</c:v>
                </c:pt>
                <c:pt idx="82">
                  <c:v>-5.0130409662185356</c:v>
                </c:pt>
                <c:pt idx="83">
                  <c:v>-5.0365011659116306</c:v>
                </c:pt>
                <c:pt idx="84">
                  <c:v>-5.0603369603167394</c:v>
                </c:pt>
                <c:pt idx="85">
                  <c:v>-5.0846068971986105</c:v>
                </c:pt>
                <c:pt idx="86">
                  <c:v>-5.1093793904413314</c:v>
                </c:pt>
                <c:pt idx="87">
                  <c:v>-5.1347354455930434</c:v>
                </c:pt>
                <c:pt idx="88">
                  <c:v>-5.160772413766753</c:v>
                </c:pt>
                <c:pt idx="89">
                  <c:v>-5.1876092930414606</c:v>
                </c:pt>
                <c:pt idx="90">
                  <c:v>-5.2153944378061343</c:v>
                </c:pt>
                <c:pt idx="91">
                  <c:v>-5.2443171665630652</c:v>
                </c:pt>
                <c:pt idx="92">
                  <c:v>-5.2746259907294855</c:v>
                </c:pt>
                <c:pt idx="93">
                  <c:v>-5.3066587716739795</c:v>
                </c:pt>
                <c:pt idx="94">
                  <c:v>-5.3408960363403297</c:v>
                </c:pt>
                <c:pt idx="95">
                  <c:v>-5.3780639100836423</c:v>
                </c:pt>
                <c:pt idx="96">
                  <c:v>-5.4193589856110398</c:v>
                </c:pt>
                <c:pt idx="97">
                  <c:v>-5.4670426282947275</c:v>
                </c:pt>
                <c:pt idx="98">
                  <c:v>-5.5266837762445657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DA-465E-940A-7F755073C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966400"/>
        <c:axId val="436966072"/>
      </c:scatterChart>
      <c:valAx>
        <c:axId val="436966400"/>
        <c:scaling>
          <c:orientation val="minMax"/>
          <c:max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Distance</a:t>
                </a:r>
                <a:r>
                  <a:rPr lang="fr-CA" baseline="0"/>
                  <a:t> x or r (m)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072"/>
        <c:crosses val="autoZero"/>
        <c:crossBetween val="midCat"/>
      </c:valAx>
      <c:valAx>
        <c:axId val="4369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 baseline="0"/>
                  <a:t>Change of groundwater travel time (y)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400"/>
        <c:crossesAt val="0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Strip oceanic island (SOI)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Data!$A$14:$A$112</c:f>
              <c:numCache>
                <c:formatCode>General</c:formatCode>
                <c:ptCount val="9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</c:numCache>
            </c:numRef>
          </c:xVal>
          <c:yVal>
            <c:numRef>
              <c:f>Data!$E$14:$E$112</c:f>
              <c:numCache>
                <c:formatCode>0.00</c:formatCode>
                <c:ptCount val="99"/>
                <c:pt idx="0">
                  <c:v>0</c:v>
                </c:pt>
                <c:pt idx="1">
                  <c:v>2.4251078359314596E-3</c:v>
                </c:pt>
                <c:pt idx="2">
                  <c:v>4.8524293394560372E-3</c:v>
                </c:pt>
                <c:pt idx="3">
                  <c:v>7.2841837945022709E-3</c:v>
                </c:pt>
                <c:pt idx="4">
                  <c:v>9.7226017456207205E-3</c:v>
                </c:pt>
                <c:pt idx="5">
                  <c:v>1.216993069840272E-2</c:v>
                </c:pt>
                <c:pt idx="6">
                  <c:v>1.4628440904676557E-2</c:v>
                </c:pt>
                <c:pt idx="7">
                  <c:v>1.7100431261827968E-2</c:v>
                </c:pt>
                <c:pt idx="8">
                  <c:v>1.9588235356537025E-2</c:v>
                </c:pt>
                <c:pt idx="9">
                  <c:v>2.2094227684444596E-2</c:v>
                </c:pt>
                <c:pt idx="10">
                  <c:v>2.4620830078722993E-2</c:v>
                </c:pt>
                <c:pt idx="11">
                  <c:v>2.71705183823297E-2</c:v>
                </c:pt>
                <c:pt idx="12">
                  <c:v>2.9745829400785854E-2</c:v>
                </c:pt>
                <c:pt idx="13">
                  <c:v>3.2349368174786335E-2</c:v>
                </c:pt>
                <c:pt idx="14">
                  <c:v>3.498381561472453E-2</c:v>
                </c:pt>
                <c:pt idx="15">
                  <c:v>3.7651936542479968E-2</c:v>
                </c:pt>
                <c:pt idx="16">
                  <c:v>4.0356588189447089E-2</c:v>
                </c:pt>
                <c:pt idx="17">
                  <c:v>4.3100729204011749E-2</c:v>
                </c:pt>
                <c:pt idx="18">
                  <c:v>4.5887429226405339E-2</c:v>
                </c:pt>
                <c:pt idx="19">
                  <c:v>4.8719879094252294E-2</c:v>
                </c:pt>
                <c:pt idx="20">
                  <c:v>5.1601401748230177E-2</c:v>
                </c:pt>
                <c:pt idx="21">
                  <c:v>5.453546391413612E-2</c:v>
                </c:pt>
                <c:pt idx="22">
                  <c:v>5.7525688645466123E-2</c:v>
                </c:pt>
                <c:pt idx="23">
                  <c:v>6.0575868819424609E-2</c:v>
                </c:pt>
                <c:pt idx="24">
                  <c:v>6.3689981689274561E-2</c:v>
                </c:pt>
                <c:pt idx="25">
                  <c:v>6.6872204607236294E-2</c:v>
                </c:pt>
                <c:pt idx="26">
                  <c:v>7.0126932044979662E-2</c:v>
                </c:pt>
                <c:pt idx="27">
                  <c:v>7.3458794053307408E-2</c:v>
                </c:pt>
                <c:pt idx="28">
                  <c:v>7.6872676319137426E-2</c:v>
                </c:pt>
                <c:pt idx="29">
                  <c:v>8.0373741996735151E-2</c:v>
                </c:pt>
                <c:pt idx="30">
                  <c:v>8.3967455511544151E-2</c:v>
                </c:pt>
                <c:pt idx="31">
                  <c:v>8.7659608559460866E-2</c:v>
                </c:pt>
                <c:pt idx="32">
                  <c:v>9.145634855228417E-2</c:v>
                </c:pt>
                <c:pt idx="33">
                  <c:v>9.5364209792132226E-2</c:v>
                </c:pt>
                <c:pt idx="34">
                  <c:v>9.9390147694258621E-2</c:v>
                </c:pt>
                <c:pt idx="35">
                  <c:v>0.10354157641990454</c:v>
                </c:pt>
                <c:pt idx="36">
                  <c:v>0.10782641032932301</c:v>
                </c:pt>
                <c:pt idx="37">
                  <c:v>0.11225310972116999</c:v>
                </c:pt>
                <c:pt idx="38">
                  <c:v>0.11683073138912062</c:v>
                </c:pt>
                <c:pt idx="39">
                  <c:v>0.12156898460163716</c:v>
                </c:pt>
                <c:pt idx="40">
                  <c:v>0.12647829319789622</c:v>
                </c:pt>
                <c:pt idx="41">
                  <c:v>0.13156986459422892</c:v>
                </c:pt>
                <c:pt idx="42">
                  <c:v>0.13685576661376292</c:v>
                </c:pt>
                <c:pt idx="43">
                  <c:v>0.14234901319029672</c:v>
                </c:pt>
                <c:pt idx="44">
                  <c:v>0.14806366015972772</c:v>
                </c:pt>
                <c:pt idx="45">
                  <c:v>0.15401491254314575</c:v>
                </c:pt>
                <c:pt idx="46">
                  <c:v>0.1602192449508402</c:v>
                </c:pt>
                <c:pt idx="47">
                  <c:v>0.16669453700251333</c:v>
                </c:pt>
                <c:pt idx="48">
                  <c:v>0.17346022597485256</c:v>
                </c:pt>
                <c:pt idx="49">
                  <c:v>0.18053747926323774</c:v>
                </c:pt>
                <c:pt idx="50">
                  <c:v>0.18794938969302427</c:v>
                </c:pt>
                <c:pt idx="51">
                  <c:v>0.19572119725310652</c:v>
                </c:pt>
                <c:pt idx="52">
                  <c:v>0.20388054147035056</c:v>
                </c:pt>
                <c:pt idx="53">
                  <c:v>0.21245774942289947</c:v>
                </c:pt>
                <c:pt idx="54">
                  <c:v>0.22148616533385965</c:v>
                </c:pt>
                <c:pt idx="55">
                  <c:v>0.23100252883452663</c:v>
                </c:pt>
                <c:pt idx="56">
                  <c:v>0.24104741038691424</c:v>
                </c:pt>
                <c:pt idx="57">
                  <c:v>0.25166571407306187</c:v>
                </c:pt>
                <c:pt idx="58">
                  <c:v>0.26290726007371912</c:v>
                </c:pt>
                <c:pt idx="59">
                  <c:v>0.2748274617765919</c:v>
                </c:pt>
                <c:pt idx="60">
                  <c:v>0.28748811570893412</c:v>
                </c:pt>
                <c:pt idx="61">
                  <c:v>0.30095832655713978</c:v>
                </c:pt>
                <c:pt idx="62">
                  <c:v>0.3153155946477289</c:v>
                </c:pt>
                <c:pt idx="63">
                  <c:v>0.33064709972391609</c:v>
                </c:pt>
                <c:pt idx="64">
                  <c:v>0.34705122306382763</c:v>
                </c:pt>
                <c:pt idx="65">
                  <c:v>0.36463936049150575</c:v>
                </c:pt>
                <c:pt idx="66">
                  <c:v>0.38353809235851294</c:v>
                </c:pt>
                <c:pt idx="67">
                  <c:v>0.40389179411362952</c:v>
                </c:pt>
                <c:pt idx="68">
                  <c:v>0.42586579398850055</c:v>
                </c:pt>
                <c:pt idx="69">
                  <c:v>0.44965021448647702</c:v>
                </c:pt>
                <c:pt idx="70">
                  <c:v>0.47546467439268408</c:v>
                </c:pt>
                <c:pt idx="71">
                  <c:v>0.50356408162434652</c:v>
                </c:pt>
                <c:pt idx="72">
                  <c:v>0.53424581968367169</c:v>
                </c:pt>
                <c:pt idx="73">
                  <c:v>0.56785872936451587</c:v>
                </c:pt>
                <c:pt idx="74">
                  <c:v>0.6048144237948474</c:v>
                </c:pt>
                <c:pt idx="75">
                  <c:v>0.64560166528008722</c:v>
                </c:pt>
                <c:pt idx="76">
                  <c:v>0.69080480135454381</c:v>
                </c:pt>
                <c:pt idx="77">
                  <c:v>0.74112764241063178</c:v>
                </c:pt>
                <c:pt idx="78">
                  <c:v>0.7974247222144657</c:v>
                </c:pt>
                <c:pt idx="79">
                  <c:v>0.86074270679120235</c:v>
                </c:pt>
                <c:pt idx="80">
                  <c:v>0.93237595302591714</c:v>
                </c:pt>
                <c:pt idx="81">
                  <c:v>1.0139421058376921</c:v>
                </c:pt>
                <c:pt idx="82">
                  <c:v>1.1074865641413369</c:v>
                </c:pt>
                <c:pt idx="83">
                  <c:v>1.2156293321627736</c:v>
                </c:pt>
                <c:pt idx="84">
                  <c:v>1.3417754249005172</c:v>
                </c:pt>
                <c:pt idx="85">
                  <c:v>1.4904228382950762</c:v>
                </c:pt>
                <c:pt idx="86">
                  <c:v>1.6676243171078846</c:v>
                </c:pt>
                <c:pt idx="87">
                  <c:v>1.881698966415573</c:v>
                </c:pt>
                <c:pt idx="88">
                  <c:v>2.1443639574273874</c:v>
                </c:pt>
                <c:pt idx="89">
                  <c:v>2.4726013299348502</c:v>
                </c:pt>
                <c:pt idx="90">
                  <c:v>2.8918726614956176</c:v>
                </c:pt>
                <c:pt idx="91">
                  <c:v>3.441946622053218</c:v>
                </c:pt>
                <c:pt idx="92">
                  <c:v>4.1881454414247594</c:v>
                </c:pt>
                <c:pt idx="93">
                  <c:v>5.2448128607510114</c:v>
                </c:pt>
                <c:pt idx="94">
                  <c:v>6.8294739581668402</c:v>
                </c:pt>
                <c:pt idx="95">
                  <c:v>9.4060086785549899</c:v>
                </c:pt>
                <c:pt idx="96">
                  <c:v>14.145077747776474</c:v>
                </c:pt>
                <c:pt idx="97">
                  <c:v>24.959441578239936</c:v>
                </c:pt>
                <c:pt idx="98">
                  <c:v>66.327376953725775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264-4AF3-A2F3-814D60EF58A5}"/>
            </c:ext>
          </c:extLst>
        </c:ser>
        <c:ser>
          <c:idx val="1"/>
          <c:order val="1"/>
          <c:tx>
            <c:v>Circular oceanic island (COI)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Data!$A$14:$A$112</c:f>
              <c:numCache>
                <c:formatCode>General</c:formatCode>
                <c:ptCount val="9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</c:numCache>
            </c:numRef>
          </c:xVal>
          <c:yVal>
            <c:numRef>
              <c:f>Data!$G$14:$G$112</c:f>
              <c:numCache>
                <c:formatCode>0.000</c:formatCode>
                <c:ptCount val="99"/>
                <c:pt idx="0">
                  <c:v>0</c:v>
                </c:pt>
                <c:pt idx="1">
                  <c:v>1.7148101958957681E-3</c:v>
                </c:pt>
                <c:pt idx="2">
                  <c:v>3.4311856911579232E-3</c:v>
                </c:pt>
                <c:pt idx="3">
                  <c:v>5.1506957565017131E-3</c:v>
                </c:pt>
                <c:pt idx="4">
                  <c:v>6.874917625104577E-3</c:v>
                </c:pt>
                <c:pt idx="5">
                  <c:v>8.6054405234109003E-3</c:v>
                </c:pt>
                <c:pt idx="6">
                  <c:v>1.0343869761883468E-2</c:v>
                </c:pt>
                <c:pt idx="7">
                  <c:v>1.2091830906452985E-2</c:v>
                </c:pt>
                <c:pt idx="8">
                  <c:v>1.385097405208542E-2</c:v>
                </c:pt>
                <c:pt idx="9">
                  <c:v>1.5622978220750327E-2</c:v>
                </c:pt>
                <c:pt idx="10">
                  <c:v>1.7409555907106748E-2</c:v>
                </c:pt>
                <c:pt idx="11">
                  <c:v>1.9212457796499077E-2</c:v>
                </c:pt>
                <c:pt idx="12">
                  <c:v>2.1033477681313854E-2</c:v>
                </c:pt>
                <c:pt idx="13">
                  <c:v>2.2874457603491705E-2</c:v>
                </c:pt>
                <c:pt idx="14">
                  <c:v>2.4737293252951549E-2</c:v>
                </c:pt>
                <c:pt idx="15">
                  <c:v>2.6623939653993157E-2</c:v>
                </c:pt>
                <c:pt idx="16">
                  <c:v>2.8536417174310977E-2</c:v>
                </c:pt>
                <c:pt idx="17">
                  <c:v>3.0476817894241778E-2</c:v>
                </c:pt>
                <c:pt idx="18">
                  <c:v>3.2447312377208985E-2</c:v>
                </c:pt>
                <c:pt idx="19">
                  <c:v>3.4450156886134509E-2</c:v>
                </c:pt>
                <c:pt idx="20">
                  <c:v>3.6487701094904929E-2</c:v>
                </c:pt>
                <c:pt idx="21">
                  <c:v>3.8562396348839914E-2</c:v>
                </c:pt>
                <c:pt idx="22">
                  <c:v>4.0676804533635078E-2</c:v>
                </c:pt>
                <c:pt idx="23">
                  <c:v>4.2833607618481886E-2</c:v>
                </c:pt>
                <c:pt idx="24">
                  <c:v>4.5035617946133082E-2</c:v>
                </c:pt>
                <c:pt idx="25">
                  <c:v>4.728578935067107E-2</c:v>
                </c:pt>
                <c:pt idx="26">
                  <c:v>4.9587229192813324E-2</c:v>
                </c:pt>
                <c:pt idx="27">
                  <c:v>5.1943211412879706E-2</c:v>
                </c:pt>
                <c:pt idx="28">
                  <c:v>5.4357190713220614E-2</c:v>
                </c:pt>
                <c:pt idx="29">
                  <c:v>5.6832817995229427E-2</c:v>
                </c:pt>
                <c:pt idx="30">
                  <c:v>5.9373957191192629E-2</c:v>
                </c:pt>
                <c:pt idx="31">
                  <c:v>6.1984703648553095E-2</c:v>
                </c:pt>
                <c:pt idx="32">
                  <c:v>6.4669404243880638E-2</c:v>
                </c:pt>
                <c:pt idx="33">
                  <c:v>6.7432679426513237E-2</c:v>
                </c:pt>
                <c:pt idx="34">
                  <c:v>7.0279447417742766E-2</c:v>
                </c:pt>
                <c:pt idx="35">
                  <c:v>7.3214950821259631E-2</c:v>
                </c:pt>
                <c:pt idx="36">
                  <c:v>7.6244785934867471E-2</c:v>
                </c:pt>
                <c:pt idx="37">
                  <c:v>7.9374935093116869E-2</c:v>
                </c:pt>
                <c:pt idx="38">
                  <c:v>8.2611802416231228E-2</c:v>
                </c:pt>
                <c:pt idx="39">
                  <c:v>8.5962253393780622E-2</c:v>
                </c:pt>
                <c:pt idx="40">
                  <c:v>8.9433658793132809E-2</c:v>
                </c:pt>
                <c:pt idx="41">
                  <c:v>9.3033943454375129E-2</c:v>
                </c:pt>
                <c:pt idx="42">
                  <c:v>9.6771640617075272E-2</c:v>
                </c:pt>
                <c:pt idx="43">
                  <c:v>0.1006559525220721</c:v>
                </c:pt>
                <c:pt idx="44">
                  <c:v>0.10469681814624392</c:v>
                </c:pt>
                <c:pt idx="45">
                  <c:v>0.10890498906311141</c:v>
                </c:pt>
                <c:pt idx="46">
                  <c:v>0.11329211458132764</c:v>
                </c:pt>
                <c:pt idx="47">
                  <c:v>0.11787083750122904</c:v>
                </c:pt>
                <c:pt idx="48">
                  <c:v>0.12265490205296917</c:v>
                </c:pt>
                <c:pt idx="49">
                  <c:v>0.12765927584536113</c:v>
                </c:pt>
                <c:pt idx="50">
                  <c:v>0.13290028797181047</c:v>
                </c:pt>
                <c:pt idx="51">
                  <c:v>0.1383957857996215</c:v>
                </c:pt>
                <c:pt idx="52">
                  <c:v>0.14416531342567002</c:v>
                </c:pt>
                <c:pt idx="53">
                  <c:v>0.15023031533256453</c:v>
                </c:pt>
                <c:pt idx="54">
                  <c:v>0.15661436944657697</c:v>
                </c:pt>
                <c:pt idx="55">
                  <c:v>0.16334345461013478</c:v>
                </c:pt>
                <c:pt idx="56">
                  <c:v>0.17044625847204367</c:v>
                </c:pt>
                <c:pt idx="57">
                  <c:v>0.17795453301321679</c:v>
                </c:pt>
                <c:pt idx="58">
                  <c:v>0.18590350642130204</c:v>
                </c:pt>
                <c:pt idx="59">
                  <c:v>0.1943323618785148</c:v>
                </c:pt>
                <c:pt idx="60">
                  <c:v>0.20328479612833011</c:v>
                </c:pt>
                <c:pt idx="61">
                  <c:v>0.21280967356310898</c:v>
                </c:pt>
                <c:pt idx="62">
                  <c:v>0.22296179518927778</c:v>
                </c:pt>
                <c:pt idx="63">
                  <c:v>0.2338028063944457</c:v>
                </c:pt>
                <c:pt idx="64">
                  <c:v>0.24540227324751768</c:v>
                </c:pt>
                <c:pt idx="65">
                  <c:v>0.25783896449106986</c:v>
                </c:pt>
                <c:pt idx="66">
                  <c:v>0.27120238595005686</c:v>
                </c:pt>
                <c:pt idx="67">
                  <c:v>0.28559462648334832</c:v>
                </c:pt>
                <c:pt idx="68">
                  <c:v>0.30113259080466198</c:v>
                </c:pt>
                <c:pt idx="69">
                  <c:v>0.31795071582537349</c:v>
                </c:pt>
                <c:pt idx="70">
                  <c:v>0.33620429547772074</c:v>
                </c:pt>
                <c:pt idx="71">
                  <c:v>0.35607357687855162</c:v>
                </c:pt>
                <c:pt idx="72">
                  <c:v>0.37776884191888976</c:v>
                </c:pt>
                <c:pt idx="73">
                  <c:v>0.40153675828962559</c:v>
                </c:pt>
                <c:pt idx="74">
                  <c:v>0.42766838042477101</c:v>
                </c:pt>
                <c:pt idx="75">
                  <c:v>0.45650931546487739</c:v>
                </c:pt>
                <c:pt idx="76">
                  <c:v>0.48847275951402386</c:v>
                </c:pt>
                <c:pt idx="77">
                  <c:v>0.52405638167335644</c:v>
                </c:pt>
                <c:pt idx="78">
                  <c:v>0.5638644285636476</c:v>
                </c:pt>
                <c:pt idx="79">
                  <c:v>0.60863700482892336</c:v>
                </c:pt>
                <c:pt idx="80">
                  <c:v>0.65928935899989582</c:v>
                </c:pt>
                <c:pt idx="81">
                  <c:v>0.71696533876840007</c:v>
                </c:pt>
                <c:pt idx="82">
                  <c:v>0.78311125957732963</c:v>
                </c:pt>
                <c:pt idx="83">
                  <c:v>0.85957974418157124</c:v>
                </c:pt>
                <c:pt idx="84">
                  <c:v>0.94877850177661682</c:v>
                </c:pt>
                <c:pt idx="85">
                  <c:v>1.0538880957937495</c:v>
                </c:pt>
                <c:pt idx="86">
                  <c:v>1.1791884630985707</c:v>
                </c:pt>
                <c:pt idx="87">
                  <c:v>1.3305620993041694</c:v>
                </c:pt>
                <c:pt idx="88">
                  <c:v>1.5162942956289267</c:v>
                </c:pt>
                <c:pt idx="89">
                  <c:v>1.7483931675678084</c:v>
                </c:pt>
                <c:pt idx="90">
                  <c:v>2.0448627692715404</c:v>
                </c:pt>
                <c:pt idx="91">
                  <c:v>2.4338237969359611</c:v>
                </c:pt>
                <c:pt idx="92">
                  <c:v>2.9614660422269736</c:v>
                </c:pt>
                <c:pt idx="93">
                  <c:v>3.7086427398914559</c:v>
                </c:pt>
                <c:pt idx="94">
                  <c:v>4.8291673477567034</c:v>
                </c:pt>
                <c:pt idx="95">
                  <c:v>6.6510525205057522</c:v>
                </c:pt>
                <c:pt idx="96">
                  <c:v>10.002080395863683</c:v>
                </c:pt>
                <c:pt idx="97">
                  <c:v>17.648990394602919</c:v>
                </c:pt>
                <c:pt idx="98">
                  <c:v>46.900538022295827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264-4AF3-A2F3-814D60EF5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966400"/>
        <c:axId val="436966072"/>
      </c:scatterChart>
      <c:valAx>
        <c:axId val="436966400"/>
        <c:scaling>
          <c:orientation val="minMax"/>
          <c:max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Distance</a:t>
                </a:r>
                <a:r>
                  <a:rPr lang="fr-CA" baseline="0"/>
                  <a:t> x or r (m)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072"/>
        <c:crosses val="autoZero"/>
        <c:crossBetween val="midCat"/>
      </c:valAx>
      <c:valAx>
        <c:axId val="4369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 baseline="0"/>
                  <a:t>Change of groundwater velocity  (m/y)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400"/>
        <c:crossesAt val="0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Strip oceanic island (SOI)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Data!$A$14:$A$112</c:f>
              <c:numCache>
                <c:formatCode>General</c:formatCode>
                <c:ptCount val="9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</c:numCache>
            </c:numRef>
          </c:xVal>
          <c:yVal>
            <c:numRef>
              <c:f>Data!$B$14:$B$112</c:f>
              <c:numCache>
                <c:formatCode>0.00</c:formatCode>
                <c:ptCount val="99"/>
                <c:pt idx="0">
                  <c:v>-1.0884472728402734</c:v>
                </c:pt>
                <c:pt idx="1">
                  <c:v>-1.0885024441548072</c:v>
                </c:pt>
                <c:pt idx="2">
                  <c:v>-1.0886680084526095</c:v>
                </c:pt>
                <c:pt idx="3">
                  <c:v>-1.0889441169241136</c:v>
                </c:pt>
                <c:pt idx="4">
                  <c:v>-1.0893310219797598</c:v>
                </c:pt>
                <c:pt idx="5">
                  <c:v>-1.0898290778917952</c:v>
                </c:pt>
                <c:pt idx="6">
                  <c:v>-1.0904387416973536</c:v>
                </c:pt>
                <c:pt idx="7">
                  <c:v>-1.0911605743672308</c:v>
                </c:pt>
                <c:pt idx="8">
                  <c:v>-1.0919952422461707</c:v>
                </c:pt>
                <c:pt idx="9">
                  <c:v>-1.0929435187722578</c:v>
                </c:pt>
                <c:pt idx="10">
                  <c:v>-1.0940062864837288</c:v>
                </c:pt>
                <c:pt idx="11">
                  <c:v>-1.0951845393238411</c:v>
                </c:pt>
                <c:pt idx="12">
                  <c:v>-1.0964793852555612</c:v>
                </c:pt>
                <c:pt idx="13">
                  <c:v>-1.0978920491997806</c:v>
                </c:pt>
                <c:pt idx="14">
                  <c:v>-1.0994238763124382</c:v>
                </c:pt>
                <c:pt idx="15">
                  <c:v>-1.101076335618268</c:v>
                </c:pt>
                <c:pt idx="16">
                  <c:v>-1.1028510240205103</c:v>
                </c:pt>
                <c:pt idx="17">
                  <c:v>-1.1047496707088273</c:v>
                </c:pt>
                <c:pt idx="18">
                  <c:v>-1.1067741419897008</c:v>
                </c:pt>
                <c:pt idx="19">
                  <c:v>-1.1089264465666182</c:v>
                </c:pt>
                <c:pt idx="20">
                  <c:v>-1.1112087413003058</c:v>
                </c:pt>
                <c:pt idx="21">
                  <c:v>-1.113623337482601</c:v>
                </c:pt>
                <c:pt idx="22">
                  <c:v>-1.1161727076611245</c:v>
                </c:pt>
                <c:pt idx="23">
                  <c:v>-1.1188594930559612</c:v>
                </c:pt>
                <c:pt idx="24">
                  <c:v>-1.1216865116141641</c:v>
                </c:pt>
                <c:pt idx="25">
                  <c:v>-1.1246567667525482</c:v>
                </c:pt>
                <c:pt idx="26">
                  <c:v>-1.1277734568449624</c:v>
                </c:pt>
                <c:pt idx="27">
                  <c:v>-1.1310399855162692</c:v>
                </c:pt>
                <c:pt idx="28">
                  <c:v>-1.1344599728119784</c:v>
                </c:pt>
                <c:pt idx="29">
                  <c:v>-1.1380372673201904</c:v>
                </c:pt>
                <c:pt idx="30">
                  <c:v>-1.1417759593310595</c:v>
                </c:pt>
                <c:pt idx="31">
                  <c:v>-1.1456803951284671</c:v>
                </c:pt>
                <c:pt idx="32">
                  <c:v>-1.1497551925193217</c:v>
                </c:pt>
                <c:pt idx="33">
                  <c:v>-1.1540052577183173</c:v>
                </c:pt>
                <c:pt idx="34">
                  <c:v>-1.1584358037192044</c:v>
                </c:pt>
                <c:pt idx="35">
                  <c:v>-1.1630523702994731</c:v>
                </c:pt>
                <c:pt idx="36">
                  <c:v>-1.1678608458226993</c:v>
                </c:pt>
                <c:pt idx="37">
                  <c:v>-1.1728674910228813</c:v>
                </c:pt>
                <c:pt idx="38">
                  <c:v>-1.1780789649774275</c:v>
                </c:pt>
                <c:pt idx="39">
                  <c:v>-1.1835023535015925</c:v>
                </c:pt>
                <c:pt idx="40">
                  <c:v>-1.1891452002266527</c:v>
                </c:pt>
                <c:pt idx="41">
                  <c:v>-1.1950155406575067</c:v>
                </c:pt>
                <c:pt idx="42">
                  <c:v>-1.2011219395447053</c:v>
                </c:pt>
                <c:pt idx="43">
                  <c:v>-1.2074735319501182</c:v>
                </c:pt>
                <c:pt idx="44">
                  <c:v>-1.2140800684369553</c:v>
                </c:pt>
                <c:pt idx="45">
                  <c:v>-1.2209519648743965</c:v>
                </c:pt>
                <c:pt idx="46">
                  <c:v>-1.2281003574159264</c:v>
                </c:pt>
                <c:pt idx="47">
                  <c:v>-1.2355371632901744</c:v>
                </c:pt>
                <c:pt idx="48">
                  <c:v>-1.2432751481370563</c:v>
                </c:pt>
                <c:pt idx="49">
                  <c:v>-1.2513280007297964</c:v>
                </c:pt>
                <c:pt idx="50">
                  <c:v>-1.2597104160522588</c:v>
                </c:pt>
                <c:pt idx="51">
                  <c:v>-1.2684381878499464</c:v>
                </c:pt>
                <c:pt idx="52">
                  <c:v>-1.2775283119504264</c:v>
                </c:pt>
                <c:pt idx="53">
                  <c:v>-1.2869991018580187</c:v>
                </c:pt>
                <c:pt idx="54">
                  <c:v>-1.2968703183754833</c:v>
                </c:pt>
                <c:pt idx="55">
                  <c:v>-1.3071633153014559</c:v>
                </c:pt>
                <c:pt idx="56">
                  <c:v>-1.3179012036053734</c:v>
                </c:pt>
                <c:pt idx="57">
                  <c:v>-1.3291090369061354</c:v>
                </c:pt>
                <c:pt idx="58">
                  <c:v>-1.3408140215910411</c:v>
                </c:pt>
                <c:pt idx="59">
                  <c:v>-1.3530457555304147</c:v>
                </c:pt>
                <c:pt idx="60">
                  <c:v>-1.3658365000938304</c:v>
                </c:pt>
                <c:pt idx="61">
                  <c:v>-1.3792214910913319</c:v>
                </c:pt>
                <c:pt idx="62">
                  <c:v>-1.3932392953875576</c:v>
                </c:pt>
                <c:pt idx="63">
                  <c:v>-1.4079322213237584</c:v>
                </c:pt>
                <c:pt idx="64">
                  <c:v>-1.423346792801307</c:v>
                </c:pt>
                <c:pt idx="65">
                  <c:v>-1.439534299022877</c:v>
                </c:pt>
                <c:pt idx="66">
                  <c:v>-1.4565514345730675</c:v>
                </c:pt>
                <c:pt idx="67">
                  <c:v>-1.4744610479089559</c:v>
                </c:pt>
                <c:pt idx="68">
                  <c:v>-1.4933330206332469</c:v>
                </c:pt>
                <c:pt idx="69">
                  <c:v>-1.5132453054250155</c:v>
                </c:pt>
                <c:pt idx="70">
                  <c:v>-1.5342851575892622</c:v>
                </c:pt>
                <c:pt idx="71">
                  <c:v>-1.5565506043880057</c:v>
                </c:pt>
                <c:pt idx="72">
                  <c:v>-1.5801522083595352</c:v>
                </c:pt>
                <c:pt idx="73">
                  <c:v>-1.6052151967411814</c:v>
                </c:pt>
                <c:pt idx="74">
                  <c:v>-1.631882050322456</c:v>
                </c:pt>
                <c:pt idx="75">
                  <c:v>-1.6603156736273743</c:v>
                </c:pt>
                <c:pt idx="76">
                  <c:v>-1.6907033072334361</c:v>
                </c:pt>
                <c:pt idx="77">
                  <c:v>-1.7232613966471415</c:v>
                </c:pt>
                <c:pt idx="78">
                  <c:v>-1.7582417069714715</c:v>
                </c:pt>
                <c:pt idx="79">
                  <c:v>-1.7959390784539173</c:v>
                </c:pt>
                <c:pt idx="80">
                  <c:v>-1.8367013700282906</c:v>
                </c:pt>
                <c:pt idx="81">
                  <c:v>-1.8809423598950537</c:v>
                </c:pt>
                <c:pt idx="82">
                  <c:v>-1.9291587020259198</c:v>
                </c:pt>
                <c:pt idx="83">
                  <c:v>-1.9819525374627323</c:v>
                </c:pt>
                <c:pt idx="84">
                  <c:v>-2.0400621339056801</c:v>
                </c:pt>
                <c:pt idx="85">
                  <c:v>-2.1044041567494927</c:v>
                </c:pt>
                <c:pt idx="86">
                  <c:v>-2.1761331806528763</c:v>
                </c:pt>
                <c:pt idx="87">
                  <c:v>-2.2567274251927754</c:v>
                </c:pt>
                <c:pt idx="88">
                  <c:v>-2.3481155772475248</c:v>
                </c:pt>
                <c:pt idx="89">
                  <c:v>-2.4528702266025348</c:v>
                </c:pt>
                <c:pt idx="90">
                  <c:v>-2.5745137124763935</c:v>
                </c:pt>
                <c:pt idx="91">
                  <c:v>-2.7180229048831208</c:v>
                </c:pt>
                <c:pt idx="92">
                  <c:v>-2.8907068865309933</c:v>
                </c:pt>
                <c:pt idx="93">
                  <c:v>-3.1038351896099021</c:v>
                </c:pt>
                <c:pt idx="94">
                  <c:v>-3.3759201605474063</c:v>
                </c:pt>
                <c:pt idx="95">
                  <c:v>-3.7401115443014112</c:v>
                </c:pt>
                <c:pt idx="96">
                  <c:v>-4.2637091577698483</c:v>
                </c:pt>
                <c:pt idx="97">
                  <c:v>-5.114274838862241</c:v>
                </c:pt>
                <c:pt idx="98">
                  <c:v>-6.9288839531269035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5B-4051-B8CE-7A046F10AF55}"/>
            </c:ext>
          </c:extLst>
        </c:ser>
        <c:ser>
          <c:idx val="1"/>
          <c:order val="1"/>
          <c:tx>
            <c:v>Circular oceanic island (COI)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Data!$A$14:$A$112</c:f>
              <c:numCache>
                <c:formatCode>General</c:formatCode>
                <c:ptCount val="9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</c:numCache>
            </c:numRef>
          </c:xVal>
          <c:yVal>
            <c:numRef>
              <c:f>Data!$C$14:$C$112</c:f>
              <c:numCache>
                <c:formatCode>0.00</c:formatCode>
                <c:ptCount val="99"/>
                <c:pt idx="0">
                  <c:v>-0.76964844758936157</c:v>
                </c:pt>
                <c:pt idx="1">
                  <c:v>-0.7696874595999954</c:v>
                </c:pt>
                <c:pt idx="2">
                  <c:v>-0.76980453123769377</c:v>
                </c:pt>
                <c:pt idx="3">
                  <c:v>-0.7699997694102374</c:v>
                </c:pt>
                <c:pt idx="4">
                  <c:v>-0.77027335259876017</c:v>
                </c:pt>
                <c:pt idx="5">
                  <c:v>-0.77062553131157052</c:v>
                </c:pt>
                <c:pt idx="6">
                  <c:v>-0.77105662872272474</c:v>
                </c:pt>
                <c:pt idx="7">
                  <c:v>-0.77156704149847688</c:v>
                </c:pt>
                <c:pt idx="8">
                  <c:v>-0.77215724081571402</c:v>
                </c:pt>
                <c:pt idx="9">
                  <c:v>-0.77282777357775023</c:v>
                </c:pt>
                <c:pt idx="10">
                  <c:v>-0.77357926383335751</c:v>
                </c:pt>
                <c:pt idx="11">
                  <c:v>-0.77441241440655317</c:v>
                </c:pt>
                <c:pt idx="12">
                  <c:v>-0.77532800874546415</c:v>
                </c:pt>
                <c:pt idx="13">
                  <c:v>-0.77632691299995937</c:v>
                </c:pt>
                <c:pt idx="14">
                  <c:v>-0.77741007833892517</c:v>
                </c:pt>
                <c:pt idx="15">
                  <c:v>-0.77857854351971212</c:v>
                </c:pt>
                <c:pt idx="16">
                  <c:v>-0.77983343772343072</c:v>
                </c:pt>
                <c:pt idx="17">
                  <c:v>-0.78117598367181718</c:v>
                </c:pt>
                <c:pt idx="18">
                  <c:v>-0.78260750104284016</c:v>
                </c:pt>
                <c:pt idx="19">
                  <c:v>-0.78412941020435734</c:v>
                </c:pt>
                <c:pt idx="20">
                  <c:v>-0.78574323628721421</c:v>
                </c:pt>
                <c:pt idx="21">
                  <c:v>-0.78745061362154234</c:v>
                </c:pt>
                <c:pt idx="22">
                  <c:v>-0.78925329056253102</c:v>
                </c:pt>
                <c:pt idx="23">
                  <c:v>-0.79115313473481308</c:v>
                </c:pt>
                <c:pt idx="24">
                  <c:v>-0.79315213872785861</c:v>
                </c:pt>
                <c:pt idx="25">
                  <c:v>-0.79525242627806414</c:v>
                </c:pt>
                <c:pt idx="26">
                  <c:v>-0.79745625897726713</c:v>
                </c:pt>
                <c:pt idx="27">
                  <c:v>-0.79976604355168845</c:v>
                </c:pt>
                <c:pt idx="28">
                  <c:v>-0.80218433976005621</c:v>
                </c:pt>
                <c:pt idx="29">
                  <c:v>-0.80471386896511443</c:v>
                </c:pt>
                <c:pt idx="30">
                  <c:v>-0.80735752343876777</c:v>
                </c:pt>
                <c:pt idx="31">
                  <c:v>-0.81011837646782225</c:v>
                </c:pt>
                <c:pt idx="32">
                  <c:v>-0.81299969333485678</c:v>
                </c:pt>
                <c:pt idx="33">
                  <c:v>-0.81600494325755168</c:v>
                </c:pt>
                <c:pt idx="34">
                  <c:v>-0.81913781237913785</c:v>
                </c:pt>
                <c:pt idx="35">
                  <c:v>-0.82240221791384505</c:v>
                </c:pt>
                <c:pt idx="36">
                  <c:v>-0.82580232356348771</c:v>
                </c:pt>
                <c:pt idx="37">
                  <c:v>-0.82934255633553156</c:v>
                </c:pt>
                <c:pt idx="38">
                  <c:v>-0.83302762490876814</c:v>
                </c:pt>
                <c:pt idx="39">
                  <c:v>-0.83686253971121449</c:v>
                </c:pt>
                <c:pt idx="40">
                  <c:v>-0.84085263489570095</c:v>
                </c:pt>
                <c:pt idx="41">
                  <c:v>-0.84500359242223144</c:v>
                </c:pt>
                <c:pt idx="42">
                  <c:v>-0.84932146848399948</c:v>
                </c:pt>
                <c:pt idx="43">
                  <c:v>-0.85381272254519991</c:v>
                </c:pt>
                <c:pt idx="44">
                  <c:v>-0.85848424929519873</c:v>
                </c:pt>
                <c:pt idx="45">
                  <c:v>-0.86334341386572522</c:v>
                </c:pt>
                <c:pt idx="46">
                  <c:v>-0.86839809070642415</c:v>
                </c:pt>
                <c:pt idx="47">
                  <c:v>-0.8736567065704729</c:v>
                </c:pt>
                <c:pt idx="48">
                  <c:v>-0.87912828812842181</c:v>
                </c:pt>
                <c:pt idx="49">
                  <c:v>-0.88482251480464413</c:v>
                </c:pt>
                <c:pt idx="50">
                  <c:v>-0.89074977752187934</c:v>
                </c:pt>
                <c:pt idx="51">
                  <c:v>-0.896921244144673</c:v>
                </c:pt>
                <c:pt idx="52">
                  <c:v>-0.90334893253794957</c:v>
                </c:pt>
                <c:pt idx="53">
                  <c:v>-0.9100457923048012</c:v>
                </c:pt>
                <c:pt idx="54">
                  <c:v>-0.91702579644286097</c:v>
                </c:pt>
                <c:pt idx="55">
                  <c:v>-0.92430404436794855</c:v>
                </c:pt>
                <c:pt idx="56">
                  <c:v>-0.93189687800327237</c:v>
                </c:pt>
                <c:pt idx="57">
                  <c:v>-0.93982201293264955</c:v>
                </c:pt>
                <c:pt idx="58">
                  <c:v>-0.94809868697703104</c:v>
                </c:pt>
                <c:pt idx="59">
                  <c:v>-0.95674782899123179</c:v>
                </c:pt>
                <c:pt idx="60">
                  <c:v>-0.96579225120844803</c:v>
                </c:pt>
                <c:pt idx="61">
                  <c:v>-0.97525686910890208</c:v>
                </c:pt>
                <c:pt idx="62">
                  <c:v>-0.98516895358410927</c:v>
                </c:pt>
                <c:pt idx="63">
                  <c:v>-0.99555842114906867</c:v>
                </c:pt>
                <c:pt idx="64">
                  <c:v>-1.0064581691699279</c:v>
                </c:pt>
                <c:pt idx="65">
                  <c:v>-1.0179044645896995</c:v>
                </c:pt>
                <c:pt idx="66">
                  <c:v>-1.0299373965336101</c:v>
                </c:pt>
                <c:pt idx="67">
                  <c:v>-1.0426014055718456</c:v>
                </c:pt>
                <c:pt idx="68">
                  <c:v>-1.0559459054595595</c:v>
                </c:pt>
                <c:pt idx="69">
                  <c:v>-1.0700260170647367</c:v>
                </c:pt>
                <c:pt idx="70">
                  <c:v>-1.0849034392052381</c:v>
                </c:pt>
                <c:pt idx="71">
                  <c:v>-1.1006474876227779</c:v>
                </c:pt>
                <c:pt idx="72">
                  <c:v>-1.1173363418379256</c:v>
                </c:pt>
                <c:pt idx="73">
                  <c:v>-1.1350585508793873</c:v>
                </c:pt>
                <c:pt idx="74">
                  <c:v>-1.1539148638796155</c:v>
                </c:pt>
                <c:pt idx="75">
                  <c:v>-1.1740204717322271</c:v>
                </c:pt>
                <c:pt idx="76">
                  <c:v>-1.1955077735192854</c:v>
                </c:pt>
                <c:pt idx="77">
                  <c:v>-1.2185298193261946</c:v>
                </c:pt>
                <c:pt idx="78">
                  <c:v>-1.2432646339645381</c:v>
                </c:pt>
                <c:pt idx="79">
                  <c:v>-1.2699207009726838</c:v>
                </c:pt>
                <c:pt idx="80">
                  <c:v>-1.2987439937616265</c:v>
                </c:pt>
                <c:pt idx="81">
                  <c:v>-1.3300270977028199</c:v>
                </c:pt>
                <c:pt idx="82">
                  <c:v>-1.364121200187566</c:v>
                </c:pt>
                <c:pt idx="83">
                  <c:v>-1.4014520792297829</c:v>
                </c:pt>
                <c:pt idx="84">
                  <c:v>-1.4425417689266049</c:v>
                </c:pt>
                <c:pt idx="85">
                  <c:v>-1.4880384495947245</c:v>
                </c:pt>
                <c:pt idx="86">
                  <c:v>-1.538758528804699</c:v>
                </c:pt>
                <c:pt idx="87">
                  <c:v>-1.5957472656434686</c:v>
                </c:pt>
                <c:pt idx="88">
                  <c:v>-1.6603684476814895</c:v>
                </c:pt>
                <c:pt idx="89">
                  <c:v>-1.7344411706012357</c:v>
                </c:pt>
                <c:pt idx="90">
                  <c:v>-1.8204561043498113</c:v>
                </c:pt>
                <c:pt idx="91">
                  <c:v>-1.921932427463213</c:v>
                </c:pt>
                <c:pt idx="92">
                  <c:v>-2.0440384418887172</c:v>
                </c:pt>
                <c:pt idx="93">
                  <c:v>-2.1947429102585954</c:v>
                </c:pt>
                <c:pt idx="94">
                  <c:v>-2.3871360382674491</c:v>
                </c:pt>
                <c:pt idx="95">
                  <c:v>-2.6446582353696182</c:v>
                </c:pt>
                <c:pt idx="96">
                  <c:v>-3.0148976584662428</c:v>
                </c:pt>
                <c:pt idx="97">
                  <c:v>-3.6163384194112282</c:v>
                </c:pt>
                <c:pt idx="98">
                  <c:v>-4.8994608293106863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15B-4051-B8CE-7A046F10A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966400"/>
        <c:axId val="436966072"/>
      </c:scatterChart>
      <c:valAx>
        <c:axId val="436966400"/>
        <c:scaling>
          <c:orientation val="minMax"/>
          <c:max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Distance</a:t>
                </a:r>
                <a:r>
                  <a:rPr lang="fr-CA" baseline="0"/>
                  <a:t> x or r (m)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072"/>
        <c:crosses val="autoZero"/>
        <c:crossBetween val="midCat"/>
      </c:valAx>
      <c:valAx>
        <c:axId val="4369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Change of freshwater</a:t>
                </a:r>
                <a:r>
                  <a:rPr lang="fr-CA" baseline="0"/>
                  <a:t> lens thickness </a:t>
                </a:r>
                <a:r>
                  <a:rPr lang="el-GR" baseline="0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fr-CA" baseline="0"/>
                  <a:t>H (m)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400"/>
        <c:crossesAt val="0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48DA1FF-7BA5-4F79-B45E-616AE61D3D59}">
  <sheetPr/>
  <sheetViews>
    <sheetView zoomScale="7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E6E7584-8289-4600-BCFE-56E29AB90ADA}">
  <sheetPr/>
  <sheetViews>
    <sheetView zoomScale="76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2D0210C-0448-433A-9F1E-0114AD219190}">
  <sheetPr/>
  <sheetViews>
    <sheetView zoomScale="7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737" cy="6286500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6EE598A-295B-407B-8404-E4B1FEFE8E5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2737" cy="6286500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F6AB421-58FA-4B89-A04D-53CA1FFFC85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737" cy="6286500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28BA0C3-18E0-432F-B809-39F7782D763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FC0B6-23F4-44BF-9F0F-9DC2FD7E1689}">
  <dimension ref="A1:Q115"/>
  <sheetViews>
    <sheetView tabSelected="1" workbookViewId="0">
      <selection activeCell="B114" sqref="B114:C115"/>
    </sheetView>
  </sheetViews>
  <sheetFormatPr defaultColWidth="11.42578125" defaultRowHeight="15" x14ac:dyDescent="0.25"/>
  <cols>
    <col min="1" max="1" width="19.7109375" customWidth="1"/>
    <col min="2" max="2" width="18.5703125" customWidth="1"/>
    <col min="3" max="3" width="15.28515625" bestFit="1" customWidth="1"/>
    <col min="4" max="4" width="16.7109375" bestFit="1" customWidth="1"/>
    <col min="5" max="5" width="17" bestFit="1" customWidth="1"/>
    <col min="6" max="6" width="16.7109375" bestFit="1" customWidth="1"/>
    <col min="7" max="7" width="17" bestFit="1" customWidth="1"/>
    <col min="8" max="8" width="14.28515625" bestFit="1" customWidth="1"/>
    <col min="9" max="9" width="14" bestFit="1" customWidth="1"/>
    <col min="10" max="10" width="13.7109375" bestFit="1" customWidth="1"/>
    <col min="11" max="11" width="14" bestFit="1" customWidth="1"/>
    <col min="12" max="12" width="20.85546875" bestFit="1" customWidth="1"/>
    <col min="13" max="13" width="20.28515625" bestFit="1" customWidth="1"/>
    <col min="14" max="14" width="20.85546875" bestFit="1" customWidth="1"/>
    <col min="15" max="15" width="17.85546875" bestFit="1" customWidth="1"/>
    <col min="16" max="16" width="17.7109375" bestFit="1" customWidth="1"/>
    <col min="17" max="17" width="17.85546875" bestFit="1" customWidth="1"/>
  </cols>
  <sheetData>
    <row r="1" spans="1:13" x14ac:dyDescent="0.25">
      <c r="A1" s="17" t="s">
        <v>34</v>
      </c>
    </row>
    <row r="2" spans="1:13" x14ac:dyDescent="0.25">
      <c r="A2" s="1" t="s">
        <v>0</v>
      </c>
      <c r="B2" s="1" t="s">
        <v>1</v>
      </c>
      <c r="C2" s="1" t="s">
        <v>15</v>
      </c>
      <c r="D2" s="1" t="s">
        <v>16</v>
      </c>
      <c r="E2" s="1" t="s">
        <v>28</v>
      </c>
      <c r="F2" s="1" t="s">
        <v>9</v>
      </c>
      <c r="G2" s="1" t="s">
        <v>10</v>
      </c>
      <c r="H2" s="10" t="s">
        <v>12</v>
      </c>
      <c r="I2" s="1" t="s">
        <v>13</v>
      </c>
      <c r="J2" s="1" t="s">
        <v>14</v>
      </c>
    </row>
    <row r="3" spans="1:13" x14ac:dyDescent="0.25">
      <c r="A3" s="3">
        <v>500</v>
      </c>
      <c r="B3" s="11">
        <f>A3/(365*86400*1000)</f>
        <v>1.5854895991882293E-8</v>
      </c>
      <c r="C3" s="3">
        <v>50</v>
      </c>
      <c r="D3" s="3">
        <f>C3+E3</f>
        <v>50.5</v>
      </c>
      <c r="E3" s="3">
        <v>0.5</v>
      </c>
      <c r="F3" s="3">
        <v>1000</v>
      </c>
      <c r="G3" s="3">
        <f>F3+J3</f>
        <v>986.5</v>
      </c>
      <c r="H3" s="12">
        <f>E3/B6</f>
        <v>12.5</v>
      </c>
      <c r="I3" s="13">
        <v>1</v>
      </c>
      <c r="J3" s="13">
        <f>-H3-I3</f>
        <v>-13.5</v>
      </c>
    </row>
    <row r="4" spans="1:13" x14ac:dyDescent="0.25">
      <c r="A4" s="6"/>
    </row>
    <row r="5" spans="1:13" x14ac:dyDescent="0.25">
      <c r="A5" s="1" t="s">
        <v>2</v>
      </c>
      <c r="B5" s="1" t="s">
        <v>11</v>
      </c>
      <c r="C5" s="1" t="s">
        <v>3</v>
      </c>
      <c r="D5" s="1" t="s">
        <v>4</v>
      </c>
      <c r="E5" s="1" t="s">
        <v>5</v>
      </c>
      <c r="F5" s="2" t="s">
        <v>6</v>
      </c>
      <c r="G5" s="2" t="s">
        <v>8</v>
      </c>
    </row>
    <row r="6" spans="1:13" x14ac:dyDescent="0.25">
      <c r="A6" s="11">
        <v>1E-4</v>
      </c>
      <c r="B6" s="3">
        <v>0.04</v>
      </c>
      <c r="C6" s="3">
        <v>1</v>
      </c>
      <c r="D6" s="3">
        <v>1.0249999999999999</v>
      </c>
      <c r="E6" s="3">
        <f>D6-C6</f>
        <v>2.4999999999999911E-2</v>
      </c>
      <c r="F6" s="4">
        <v>0.35</v>
      </c>
      <c r="G6" s="4">
        <v>10</v>
      </c>
    </row>
    <row r="7" spans="1:13" x14ac:dyDescent="0.25">
      <c r="A7" s="6"/>
    </row>
    <row r="8" spans="1:13" x14ac:dyDescent="0.25">
      <c r="A8" s="18" t="s">
        <v>35</v>
      </c>
    </row>
    <row r="9" spans="1:13" ht="18.75" x14ac:dyDescent="0.35">
      <c r="A9" s="7" t="s">
        <v>20</v>
      </c>
      <c r="B9" s="7" t="s">
        <v>26</v>
      </c>
      <c r="C9" s="7" t="s">
        <v>21</v>
      </c>
      <c r="D9" s="7" t="s">
        <v>22</v>
      </c>
      <c r="E9" s="7" t="s">
        <v>27</v>
      </c>
      <c r="F9" s="7" t="s">
        <v>29</v>
      </c>
    </row>
    <row r="10" spans="1:13" x14ac:dyDescent="0.25">
      <c r="A10" s="8">
        <f>PI()*F6/2*((D6*B3)/(E6*A6))^0.5*(G3^2-F3^2)</f>
        <v>-1188.7318152397338</v>
      </c>
      <c r="B10" s="8">
        <f>(PI()*F6*(2^0.5)/3)*((D6*B3)/(E6*A6))^0.5*(G3^3-F3^3)</f>
        <v>-1669798.7962465417</v>
      </c>
      <c r="C10" s="9">
        <f>(PI()*F6/2*(D6/(B3*E6*A6))^0.5)*(G3-F3)</f>
        <v>-37742609.137075506</v>
      </c>
      <c r="D10" s="8">
        <f>C10/(86400*365)</f>
        <v>-1.196810284661197</v>
      </c>
      <c r="E10" s="9">
        <f>(2^0.5*F6/3)*(D6/(B3*E6*A6))^0.5*(G3-F3)</f>
        <v>-11326762.273483118</v>
      </c>
      <c r="F10" s="8">
        <f>E10/(86400*365)</f>
        <v>-0.35916927554170214</v>
      </c>
    </row>
    <row r="11" spans="1:13" x14ac:dyDescent="0.25">
      <c r="A11" s="6"/>
    </row>
    <row r="12" spans="1:13" x14ac:dyDescent="0.25">
      <c r="B12" s="18" t="s">
        <v>35</v>
      </c>
      <c r="M12" s="5"/>
    </row>
    <row r="13" spans="1:13" ht="18" x14ac:dyDescent="0.35">
      <c r="A13" s="14" t="s">
        <v>7</v>
      </c>
      <c r="B13" s="14" t="s">
        <v>17</v>
      </c>
      <c r="C13" s="14" t="s">
        <v>23</v>
      </c>
      <c r="D13" s="14" t="s">
        <v>30</v>
      </c>
      <c r="E13" s="14" t="s">
        <v>31</v>
      </c>
      <c r="F13" s="14" t="s">
        <v>32</v>
      </c>
      <c r="G13" s="14" t="s">
        <v>33</v>
      </c>
      <c r="H13" s="14" t="s">
        <v>18</v>
      </c>
      <c r="I13" s="14" t="s">
        <v>19</v>
      </c>
      <c r="J13" s="14" t="s">
        <v>24</v>
      </c>
      <c r="K13" s="14" t="s">
        <v>25</v>
      </c>
    </row>
    <row r="14" spans="1:13" x14ac:dyDescent="0.25">
      <c r="A14">
        <v>0</v>
      </c>
      <c r="B14" s="15">
        <f>((D$6*B$3)/(E$6*A$6))^0.5*((G$3^2-A14^2)^0.5-(F$3^2-A14^2)^0.5)</f>
        <v>-1.0884472728402734</v>
      </c>
      <c r="C14" s="15">
        <f>((D$6*B$3)/(2*E$6*A$6))^0.5*((G$3^2-A14^2)^0.5-(F$3^2-A14^2)^0.5)</f>
        <v>-0.76964844758936157</v>
      </c>
      <c r="D14" s="5">
        <f>(1/F$6)*(E$6*B$3*A$6/D$6)^0.5*((A14/((G$3^2-A14^2)^0.5))-(A14/((F$3^2-A14^2)^0.5)))</f>
        <v>0</v>
      </c>
      <c r="E14" s="15">
        <f>D14*86400*365</f>
        <v>0</v>
      </c>
      <c r="F14" s="5">
        <f>(1/F$6)*(E$6*B$3*A$6/(2*D$6))^0.5*((A14/((G$3^2-A14^2)^0.5))-(A14/((F$3^2-A14^2)^0.5)))</f>
        <v>0</v>
      </c>
      <c r="G14" s="16">
        <f>F14*86400*365</f>
        <v>0</v>
      </c>
      <c r="H14" s="5"/>
      <c r="I14" s="5"/>
      <c r="J14" s="5"/>
      <c r="K14" s="5"/>
    </row>
    <row r="15" spans="1:13" x14ac:dyDescent="0.25">
      <c r="A15">
        <f>A14+10</f>
        <v>10</v>
      </c>
      <c r="B15" s="15">
        <f>((D$6*B$3)/(E$6*A$6))^0.5*((G$3^2-A15^2)^0.5-(F$3^2-A15^2)^0.5)</f>
        <v>-1.0885024441548072</v>
      </c>
      <c r="C15" s="15">
        <f>((D$6*B$3)/(2*E$6*A$6))^0.5*((G$3^2-A15^2)^0.5-(F$3^2-A15^2)^0.5)</f>
        <v>-0.7696874595999954</v>
      </c>
      <c r="D15" s="5">
        <f>(1/F$6)*(E$6*B$3*A$6/D$6)^0.5*((A15/((G$3^2-A15^2)^0.5))-(A15/((F$3^2-A15^2)^0.5)))</f>
        <v>7.6899665015584077E-11</v>
      </c>
      <c r="E15" s="15">
        <f t="shared" ref="E15:E78" si="0">D15*86400*365</f>
        <v>2.4251078359314596E-3</v>
      </c>
      <c r="F15" s="5">
        <f>(1/F$6)*(E$6*B$3*A$6/(2*D$6))^0.5*((A15/((G$3^2-A15^2)^0.5))-(A15/((F$3^2-A15^2)^0.5)))</f>
        <v>5.4376274603493415E-11</v>
      </c>
      <c r="G15" s="16">
        <f t="shared" ref="G15:G78" si="1">F15*86400*365</f>
        <v>1.7148101958957681E-3</v>
      </c>
      <c r="H15" s="5">
        <f>F$6*((D$6)/(E$6*B$3*A$6))^0.5*(((G$3^2-A15^2)^0.5-(G$3^2-G$6^2)^0.5-(G$3*LN((G$6*(G$3+(G$3^2-A15^2)^0.5))/(A15*(G$3+(G$3^2-G$6^2)^0.5)))))-((F$3^2-A15^2)^0.5-(F$3^2-G$6^2)^0.5-(F$3*LN((G$6*(F$3+(F$3^2-A15^2)^0.5))/(A15*(F$3+(F$3^2-G$6^2)^0.5))))))</f>
        <v>0</v>
      </c>
      <c r="I15" s="15">
        <f t="shared" ref="I15:I78" si="2">H15/(86400*365)</f>
        <v>0</v>
      </c>
      <c r="J15" s="5">
        <f>F$6*((2*D$6)/(E$6*B$3*A$6))^0.5*(((G$3^2-A15^2)^0.5-(G$3^2-G$6^2)^0.5-(G$3*LN((G$6*(G$3+(G$3^2-A15^2)^0.5))/(A15*(G$3+(G$3^2-G$6^2)^0.5)))))-((F$3^2-A15^2)^0.5-(F$3^2-G$6^2)^0.5-(F$3*LN((G$6*(F$3+(F$3^2-A15^2)^0.5))/(A15*(F$3+(F$3^2-G$6^2)^0.5))))))</f>
        <v>0</v>
      </c>
      <c r="K15" s="15">
        <f t="shared" ref="K15:K78" si="3">J15/(365*86400)</f>
        <v>0</v>
      </c>
    </row>
    <row r="16" spans="1:13" x14ac:dyDescent="0.25">
      <c r="A16">
        <f t="shared" ref="A16:A79" si="4">A15+10</f>
        <v>20</v>
      </c>
      <c r="B16" s="15">
        <f>((D$6*B$3)/(E$6*A$6))^0.5*((G$3^2-A16^2)^0.5-(F$3^2-A16^2)^0.5)</f>
        <v>-1.0886680084526095</v>
      </c>
      <c r="C16" s="15">
        <f>((D$6*B$3)/(2*E$6*A$6))^0.5*((G$3^2-A16^2)^0.5-(F$3^2-A16^2)^0.5)</f>
        <v>-0.76980453123769377</v>
      </c>
      <c r="D16" s="5">
        <f>(1/F$6)*(E$6*B$3*A$6/D$6)^0.5*((A16/((G$3^2-A16^2)^0.5))-(A16/((F$3^2-A16^2)^0.5)))</f>
        <v>1.5386952497006714E-10</v>
      </c>
      <c r="E16" s="15">
        <f t="shared" si="0"/>
        <v>4.8524293394560372E-3</v>
      </c>
      <c r="F16" s="5">
        <f>(1/F$6)*(E$6*B$3*A$6/(2*D$6))^0.5*((A16/((G$3^2-A16^2)^0.5))-(A16/((F$3^2-A16^2)^0.5)))</f>
        <v>1.0880218452428727E-10</v>
      </c>
      <c r="G16" s="16">
        <f t="shared" si="1"/>
        <v>3.4311856911579232E-3</v>
      </c>
      <c r="H16" s="5">
        <f>F$6*((D$6)/(E$6*B$3*A$6))^0.5*(((G$3^2-A16^2)^0.5-(G$3^2-G$6^2)^0.5-(G$3*LN((G$6*(G$3+(G$3^2-A16^2)^0.5))/(A16*(G$3+(G$3^2-G$6^2)^0.5)))))-((F$3^2-A16^2)^0.5-(F$3^2-G$6^2)^0.5-(F$3*LN((G$6*(F$3+(F$3^2-A16^2)^0.5))/(A16*(F$3+(F$3^2-G$6^2)^0.5))))))</f>
        <v>-16656553.521678202</v>
      </c>
      <c r="I16" s="15">
        <f t="shared" si="2"/>
        <v>-0.52817584733885725</v>
      </c>
      <c r="J16" s="5">
        <f>F$6*((2*D$6)/(E$6*B$3*A$6))^0.5*(((G$3^2-A16^2)^0.5-(G$3^2-G$6^2)^0.5-(G$3*LN((G$6*(G$3+(G$3^2-A16^2)^0.5))/(A16*(G$3+(G$3^2-G$6^2)^0.5)))))-((F$3^2-A16^2)^0.5-(F$3^2-G$6^2)^0.5-(F$3*LN((G$6*(F$3+(F$3^2-A16^2)^0.5))/(A16*(F$3+(F$3^2-G$6^2)^0.5))))))</f>
        <v>-23555923.892750651</v>
      </c>
      <c r="K16" s="15">
        <f t="shared" si="3"/>
        <v>-0.74695344662451324</v>
      </c>
    </row>
    <row r="17" spans="1:17" x14ac:dyDescent="0.25">
      <c r="A17">
        <f t="shared" si="4"/>
        <v>30</v>
      </c>
      <c r="B17" s="15">
        <f>((D$6*B$3)/(E$6*A$6))^0.5*((G$3^2-A17^2)^0.5-(F$3^2-A17^2)^0.5)</f>
        <v>-1.0889441169241136</v>
      </c>
      <c r="C17" s="15">
        <f>((D$6*B$3)/(2*E$6*A$6))^0.5*((G$3^2-A17^2)^0.5-(F$3^2-A17^2)^0.5)</f>
        <v>-0.7699997694102374</v>
      </c>
      <c r="D17" s="5">
        <f>(1/F$6)*(E$6*B$3*A$6/D$6)^0.5*((A17/((G$3^2-A17^2)^0.5))-(A17/((F$3^2-A17^2)^0.5)))</f>
        <v>2.3097995289517601E-10</v>
      </c>
      <c r="E17" s="15">
        <f t="shared" si="0"/>
        <v>7.2841837945022709E-3</v>
      </c>
      <c r="F17" s="5">
        <f>(1/F$6)*(E$6*B$3*A$6/(2*D$6))^0.5*((A17/((G$3^2-A17^2)^0.5))-(A17/((F$3^2-A17^2)^0.5)))</f>
        <v>1.6332749101032828E-10</v>
      </c>
      <c r="G17" s="16">
        <f t="shared" si="1"/>
        <v>5.1506957565017131E-3</v>
      </c>
      <c r="H17" s="5">
        <f>F$6*((D$6)/(E$6*B$3*A$6))^0.5*(((G$3^2-A17^2)^0.5-(G$3^2-G$6^2)^0.5-(G$3*LN((G$6*(G$3+(G$3^2-A17^2)^0.5))/(A17*(G$3+(G$3^2-G$6^2)^0.5)))))-((F$3^2-A17^2)^0.5-(F$3^2-G$6^2)^0.5-(F$3*LN((G$6*(F$3+(F$3^2-A17^2)^0.5))/(A17*(F$3+(F$3^2-G$6^2)^0.5))))))</f>
        <v>-26401990.015343066</v>
      </c>
      <c r="I17" s="15">
        <f t="shared" si="2"/>
        <v>-0.83720161134395821</v>
      </c>
      <c r="J17" s="5">
        <f>F$6*((2*D$6)/(E$6*B$3*A$6))^0.5*(((G$3^2-A17^2)^0.5-(G$3^2-G$6^2)^0.5-(G$3*LN((G$6*(G$3+(G$3^2-A17^2)^0.5))/(A17*(G$3+(G$3^2-G$6^2)^0.5)))))-((F$3^2-A17^2)^0.5-(F$3^2-G$6^2)^0.5-(F$3*LN((G$6*(F$3+(F$3^2-A17^2)^0.5))/(A17*(F$3+(F$3^2-G$6^2)^0.5))))))</f>
        <v>-37338052.353337206</v>
      </c>
      <c r="K17" s="15">
        <f t="shared" si="3"/>
        <v>-1.1839818732032346</v>
      </c>
      <c r="L17" s="6"/>
      <c r="M17" s="6"/>
      <c r="N17" s="6"/>
      <c r="O17" s="6"/>
      <c r="P17" s="6"/>
      <c r="Q17" s="6"/>
    </row>
    <row r="18" spans="1:17" x14ac:dyDescent="0.25">
      <c r="A18">
        <f t="shared" si="4"/>
        <v>40</v>
      </c>
      <c r="B18" s="15">
        <f>((D$6*B$3)/(E$6*A$6))^0.5*((G$3^2-A18^2)^0.5-(F$3^2-A18^2)^0.5)</f>
        <v>-1.0893310219797598</v>
      </c>
      <c r="C18" s="15">
        <f>((D$6*B$3)/(2*E$6*A$6))^0.5*((G$3^2-A18^2)^0.5-(F$3^2-A18^2)^0.5)</f>
        <v>-0.77027335259876017</v>
      </c>
      <c r="D18" s="5">
        <f>(1/F$6)*(E$6*B$3*A$6/D$6)^0.5*((A18/((G$3^2-A18^2)^0.5))-(A18/((F$3^2-A18^2)^0.5)))</f>
        <v>3.0830167889461952E-10</v>
      </c>
      <c r="E18" s="15">
        <f t="shared" si="0"/>
        <v>9.7226017456207205E-3</v>
      </c>
      <c r="F18" s="5">
        <f>(1/F$6)*(E$6*B$3*A$6/(2*D$6))^0.5*((A18/((G$3^2-A18^2)^0.5))-(A18/((F$3^2-A18^2)^0.5)))</f>
        <v>2.1800220779758296E-10</v>
      </c>
      <c r="G18" s="16">
        <f t="shared" si="1"/>
        <v>6.874917625104577E-3</v>
      </c>
      <c r="H18" s="5">
        <f>F$6*((D$6)/(E$6*B$3*A$6))^0.5*(((G$3^2-A18^2)^0.5-(G$3^2-G$6^2)^0.5-(G$3*LN((G$6*(G$3+(G$3^2-A18^2)^0.5))/(A18*(G$3+(G$3^2-G$6^2)^0.5)))))-((F$3^2-A18^2)^0.5-(F$3^2-G$6^2)^0.5-(F$3*LN((G$6*(F$3+(F$3^2-A18^2)^0.5))/(A18*(F$3+(F$3^2-G$6^2)^0.5))))))</f>
        <v>-33318592.470274892</v>
      </c>
      <c r="I18" s="15">
        <f t="shared" si="2"/>
        <v>-1.0565256364242419</v>
      </c>
      <c r="J18" s="5">
        <f>F$6*((2*D$6)/(E$6*B$3*A$6))^0.5*(((G$3^2-A18^2)^0.5-(G$3^2-G$6^2)^0.5-(G$3*LN((G$6*(G$3+(G$3^2-A18^2)^0.5))/(A18*(G$3+(G$3^2-G$6^2)^0.5)))))-((F$3^2-A18^2)^0.5-(F$3^2-G$6^2)^0.5-(F$3*LN((G$6*(F$3+(F$3^2-A18^2)^0.5))/(A18*(F$3+(F$3^2-G$6^2)^0.5))))))</f>
        <v>-47119605.350644827</v>
      </c>
      <c r="K18" s="15">
        <f t="shared" si="3"/>
        <v>-1.4941528840260283</v>
      </c>
    </row>
    <row r="19" spans="1:17" x14ac:dyDescent="0.25">
      <c r="A19">
        <f t="shared" si="4"/>
        <v>50</v>
      </c>
      <c r="B19" s="15">
        <f>((D$6*B$3)/(E$6*A$6))^0.5*((G$3^2-A19^2)^0.5-(F$3^2-A19^2)^0.5)</f>
        <v>-1.0898290778917952</v>
      </c>
      <c r="C19" s="15">
        <f>((D$6*B$3)/(2*E$6*A$6))^0.5*((G$3^2-A19^2)^0.5-(F$3^2-A19^2)^0.5)</f>
        <v>-0.77062553131157052</v>
      </c>
      <c r="D19" s="5">
        <f>(1/F$6)*(E$6*B$3*A$6/D$6)^0.5*((A19/((G$3^2-A19^2)^0.5))-(A19/((F$3^2-A19^2)^0.5)))</f>
        <v>3.8590597090318114E-10</v>
      </c>
      <c r="E19" s="15">
        <f t="shared" si="0"/>
        <v>1.216993069840272E-2</v>
      </c>
      <c r="F19" s="5">
        <f>(1/F$6)*(E$6*B$3*A$6/(2*D$6))^0.5*((A19/((G$3^2-A19^2)^0.5))-(A19/((F$3^2-A19^2)^0.5)))</f>
        <v>2.7287672892601791E-10</v>
      </c>
      <c r="G19" s="16">
        <f t="shared" si="1"/>
        <v>8.6054405234109003E-3</v>
      </c>
      <c r="H19" s="5">
        <f>F$6*((D$6)/(E$6*B$3*A$6))^0.5*(((G$3^2-A19^2)^0.5-(G$3^2-G$6^2)^0.5-(G$3*LN((G$6*(G$3+(G$3^2-A19^2)^0.5))/(A19*(G$3+(G$3^2-G$6^2)^0.5)))))-((F$3^2-A19^2)^0.5-(F$3^2-G$6^2)^0.5-(F$3*LN((G$6*(F$3+(F$3^2-A19^2)^0.5))/(A19*(F$3+(F$3^2-G$6^2)^0.5))))))</f>
        <v>-38685705.592998818</v>
      </c>
      <c r="I19" s="15">
        <f t="shared" si="2"/>
        <v>-1.2267156770991507</v>
      </c>
      <c r="J19" s="5">
        <f>F$6*((2*D$6)/(E$6*B$3*A$6))^0.5*(((G$3^2-A19^2)^0.5-(G$3^2-G$6^2)^0.5-(G$3*LN((G$6*(G$3+(G$3^2-A19^2)^0.5))/(A19*(G$3+(G$3^2-G$6^2)^0.5)))))-((F$3^2-A19^2)^0.5-(F$3^2-G$6^2)^0.5-(F$3*LN((G$6*(F$3+(F$3^2-A19^2)^0.5))/(A19*(F$3+(F$3^2-G$6^2)^0.5))))))</f>
        <v>-54709849.519591615</v>
      </c>
      <c r="K19" s="15">
        <f t="shared" si="3"/>
        <v>-1.734837947729313</v>
      </c>
    </row>
    <row r="20" spans="1:17" x14ac:dyDescent="0.25">
      <c r="A20">
        <f t="shared" si="4"/>
        <v>60</v>
      </c>
      <c r="B20" s="15">
        <f>((D$6*B$3)/(E$6*A$6))^0.5*((G$3^2-A20^2)^0.5-(F$3^2-A20^2)^0.5)</f>
        <v>-1.0904387416973536</v>
      </c>
      <c r="C20" s="15">
        <f>((D$6*B$3)/(2*E$6*A$6))^0.5*((G$3^2-A20^2)^0.5-(F$3^2-A20^2)^0.5)</f>
        <v>-0.77105662872272474</v>
      </c>
      <c r="D20" s="5">
        <f>(1/F$6)*(E$6*B$3*A$6/D$6)^0.5*((A20/((G$3^2-A20^2)^0.5))-(A20/((F$3^2-A20^2)^0.5)))</f>
        <v>4.6386481813408667E-10</v>
      </c>
      <c r="E20" s="15">
        <f t="shared" si="0"/>
        <v>1.4628440904676557E-2</v>
      </c>
      <c r="F20" s="5">
        <f>(1/F$6)*(E$6*B$3*A$6/(2*D$6))^0.5*((A20/((G$3^2-A20^2)^0.5))-(A20/((F$3^2-A20^2)^0.5)))</f>
        <v>3.2800195845647731E-10</v>
      </c>
      <c r="G20" s="16">
        <f t="shared" si="1"/>
        <v>1.0343869761883468E-2</v>
      </c>
      <c r="H20" s="5">
        <f>F$6*((D$6)/(E$6*B$3*A$6))^0.5*(((G$3^2-A20^2)^0.5-(G$3^2-G$6^2)^0.5-(G$3*LN((G$6*(G$3+(G$3^2-A20^2)^0.5))/(A20*(G$3+(G$3^2-G$6^2)^0.5)))))-((F$3^2-A20^2)^0.5-(F$3^2-G$6^2)^0.5-(F$3*LN((G$6*(F$3+(F$3^2-A20^2)^0.5))/(A20*(F$3+(F$3^2-G$6^2)^0.5))))))</f>
        <v>-43073185.277141713</v>
      </c>
      <c r="I20" s="15">
        <f t="shared" si="2"/>
        <v>-1.3658417452163152</v>
      </c>
      <c r="J20" s="5">
        <f>F$6*((2*D$6)/(E$6*B$3*A$6))^0.5*(((G$3^2-A20^2)^0.5-(G$3^2-G$6^2)^0.5-(G$3*LN((G$6*(G$3+(G$3^2-A20^2)^0.5))/(A20*(G$3+(G$3^2-G$6^2)^0.5)))))-((F$3^2-A20^2)^0.5-(F$3^2-G$6^2)^0.5-(F$3*LN((G$6*(F$3+(F$3^2-A20^2)^0.5))/(A20*(F$3+(F$3^2-G$6^2)^0.5))))))</f>
        <v>-60914682.793542922</v>
      </c>
      <c r="K20" s="15">
        <f t="shared" si="3"/>
        <v>-1.9315919201402498</v>
      </c>
    </row>
    <row r="21" spans="1:17" x14ac:dyDescent="0.25">
      <c r="A21">
        <f t="shared" si="4"/>
        <v>70</v>
      </c>
      <c r="B21" s="15">
        <f>((D$6*B$3)/(E$6*A$6))^0.5*((G$3^2-A21^2)^0.5-(F$3^2-A21^2)^0.5)</f>
        <v>-1.0911605743672308</v>
      </c>
      <c r="C21" s="15">
        <f>((D$6*B$3)/(2*E$6*A$6))^0.5*((G$3^2-A21^2)^0.5-(F$3^2-A21^2)^0.5)</f>
        <v>-0.77156704149847688</v>
      </c>
      <c r="D21" s="5">
        <f>(1/F$6)*(E$6*B$3*A$6/D$6)^0.5*((A21/((G$3^2-A21^2)^0.5))-(A21/((F$3^2-A21^2)^0.5)))</f>
        <v>5.4225111814522986E-10</v>
      </c>
      <c r="E21" s="15">
        <f t="shared" si="0"/>
        <v>1.7100431261827968E-2</v>
      </c>
      <c r="F21" s="5">
        <f>(1/F$6)*(E$6*B$3*A$6/(2*D$6))^0.5*((A21/((G$3^2-A21^2)^0.5))-(A21/((F$3^2-A21^2)^0.5)))</f>
        <v>3.8342944274647975E-10</v>
      </c>
      <c r="G21" s="16">
        <f t="shared" si="1"/>
        <v>1.2091830906452985E-2</v>
      </c>
      <c r="H21" s="5">
        <f>F$6*((D$6)/(E$6*B$3*A$6))^0.5*(((G$3^2-A21^2)^0.5-(G$3^2-G$6^2)^0.5-(G$3*LN((G$6*(G$3+(G$3^2-A21^2)^0.5))/(A21*(G$3+(G$3^2-G$6^2)^0.5)))))-((F$3^2-A21^2)^0.5-(F$3^2-G$6^2)^0.5-(F$3*LN((G$6*(F$3+(F$3^2-A21^2)^0.5))/(A21*(F$3+(F$3^2-G$6^2)^0.5))))))</f>
        <v>-46785011.751477398</v>
      </c>
      <c r="I21" s="15">
        <f t="shared" si="2"/>
        <v>-1.4835429905973301</v>
      </c>
      <c r="J21" s="5">
        <f>F$6*((2*D$6)/(E$6*B$3*A$6))^0.5*(((G$3^2-A21^2)^0.5-(G$3^2-G$6^2)^0.5-(G$3*LN((G$6*(G$3+(G$3^2-A21^2)^0.5))/(A21*(G$3+(G$3^2-G$6^2)^0.5)))))-((F$3^2-A21^2)^0.5-(F$3^2-G$6^2)^0.5-(F$3*LN((G$6*(F$3+(F$3^2-A21^2)^0.5))/(A21*(F$3+(F$3^2-G$6^2)^0.5))))))</f>
        <v>-66163998.134723961</v>
      </c>
      <c r="K21" s="15">
        <f t="shared" si="3"/>
        <v>-2.0980466176662849</v>
      </c>
    </row>
    <row r="22" spans="1:17" x14ac:dyDescent="0.25">
      <c r="A22">
        <f t="shared" si="4"/>
        <v>80</v>
      </c>
      <c r="B22" s="15">
        <f>((D$6*B$3)/(E$6*A$6))^0.5*((G$3^2-A22^2)^0.5-(F$3^2-A22^2)^0.5)</f>
        <v>-1.0919952422461707</v>
      </c>
      <c r="C22" s="15">
        <f>((D$6*B$3)/(2*E$6*A$6))^0.5*((G$3^2-A22^2)^0.5-(F$3^2-A22^2)^0.5)</f>
        <v>-0.77215724081571402</v>
      </c>
      <c r="D22" s="5">
        <f>(1/F$6)*(E$6*B$3*A$6/D$6)^0.5*((A22/((G$3^2-A22^2)^0.5))-(A22/((F$3^2-A22^2)^0.5)))</f>
        <v>6.2113886848481183E-10</v>
      </c>
      <c r="E22" s="15">
        <f t="shared" si="0"/>
        <v>1.9588235356537025E-2</v>
      </c>
      <c r="F22" s="5">
        <f>(1/F$6)*(E$6*B$3*A$6/(2*D$6))^0.5*((A22/((G$3^2-A22^2)^0.5))-(A22/((F$3^2-A22^2)^0.5)))</f>
        <v>4.3921150596414958E-10</v>
      </c>
      <c r="G22" s="16">
        <f t="shared" si="1"/>
        <v>1.385097405208542E-2</v>
      </c>
      <c r="H22" s="5">
        <f>F$6*((D$6)/(E$6*B$3*A$6))^0.5*(((G$3^2-A22^2)^0.5-(G$3^2-G$6^2)^0.5-(G$3*LN((G$6*(G$3+(G$3^2-A22^2)^0.5))/(A22*(G$3+(G$3^2-G$6^2)^0.5)))))-((F$3^2-A22^2)^0.5-(F$3^2-G$6^2)^0.5-(F$3*LN((G$6*(F$3+(F$3^2-A22^2)^0.5))/(A22*(F$3+(F$3^2-G$6^2)^0.5))))))</f>
        <v>-50002635.938400872</v>
      </c>
      <c r="I22" s="15">
        <f t="shared" si="2"/>
        <v>-1.585573184246603</v>
      </c>
      <c r="J22" s="5">
        <f>F$6*((2*D$6)/(E$6*B$3*A$6))^0.5*(((G$3^2-A22^2)^0.5-(G$3^2-G$6^2)^0.5-(G$3*LN((G$6*(G$3+(G$3^2-A22^2)^0.5))/(A22*(G$3+(G$3^2-G$6^2)^0.5)))))-((F$3^2-A22^2)^0.5-(F$3^2-G$6^2)^0.5-(F$3*LN((G$6*(F$3+(F$3^2-A22^2)^0.5))/(A22*(F$3+(F$3^2-G$6^2)^0.5))))))</f>
        <v>-70714405.898490846</v>
      </c>
      <c r="K22" s="15">
        <f t="shared" si="3"/>
        <v>-2.2423391012966403</v>
      </c>
    </row>
    <row r="23" spans="1:17" x14ac:dyDescent="0.25">
      <c r="A23">
        <f t="shared" si="4"/>
        <v>90</v>
      </c>
      <c r="B23" s="15">
        <f>((D$6*B$3)/(E$6*A$6))^0.5*((G$3^2-A23^2)^0.5-(F$3^2-A23^2)^0.5)</f>
        <v>-1.0929435187722578</v>
      </c>
      <c r="C23" s="15">
        <f>((D$6*B$3)/(2*E$6*A$6))^0.5*((G$3^2-A23^2)^0.5-(F$3^2-A23^2)^0.5)</f>
        <v>-0.77282777357775023</v>
      </c>
      <c r="D23" s="5">
        <f>(1/F$6)*(E$6*B$3*A$6/D$6)^0.5*((A23/((G$3^2-A23^2)^0.5))-(A23/((F$3^2-A23^2)^0.5)))</f>
        <v>7.0060336391567079E-10</v>
      </c>
      <c r="E23" s="15">
        <f t="shared" si="0"/>
        <v>2.2094227684444596E-2</v>
      </c>
      <c r="F23" s="5">
        <f>(1/F$6)*(E$6*B$3*A$6/(2*D$6))^0.5*((A23/((G$3^2-A23^2)^0.5))-(A23/((F$3^2-A23^2)^0.5)))</f>
        <v>4.9540138954687744E-10</v>
      </c>
      <c r="G23" s="16">
        <f t="shared" si="1"/>
        <v>1.5622978220750327E-2</v>
      </c>
      <c r="H23" s="5">
        <f>F$6*((D$6)/(E$6*B$3*A$6))^0.5*(((G$3^2-A23^2)^0.5-(G$3^2-G$6^2)^0.5-(G$3*LN((G$6*(G$3+(G$3^2-A23^2)^0.5))/(A23*(G$3+(G$3^2-G$6^2)^0.5)))))-((F$3^2-A23^2)^0.5-(F$3^2-G$6^2)^0.5-(F$3*LN((G$6*(F$3+(F$3^2-A23^2)^0.5))/(A23*(F$3+(F$3^2-G$6^2)^0.5))))))</f>
        <v>-52843099.279905871</v>
      </c>
      <c r="I23" s="15">
        <f t="shared" si="2"/>
        <v>-1.6756436859432353</v>
      </c>
      <c r="J23" s="5">
        <f>F$6*((2*D$6)/(E$6*B$3*A$6))^0.5*(((G$3^2-A23^2)^0.5-(G$3^2-G$6^2)^0.5-(G$3*LN((G$6*(G$3+(G$3^2-A23^2)^0.5))/(A23*(G$3+(G$3^2-G$6^2)^0.5)))))-((F$3^2-A23^2)^0.5-(F$3^2-G$6^2)^0.5-(F$3*LN((G$6*(F$3+(F$3^2-A23^2)^0.5))/(A23*(F$3+(F$3^2-G$6^2)^0.5))))))</f>
        <v>-74731427.679470807</v>
      </c>
      <c r="K23" s="15">
        <f t="shared" si="3"/>
        <v>-2.3697180263657662</v>
      </c>
    </row>
    <row r="24" spans="1:17" x14ac:dyDescent="0.25">
      <c r="A24">
        <f t="shared" si="4"/>
        <v>100</v>
      </c>
      <c r="B24" s="15">
        <f>((D$6*B$3)/(E$6*A$6))^0.5*((G$3^2-A24^2)^0.5-(F$3^2-A24^2)^0.5)</f>
        <v>-1.0940062864837288</v>
      </c>
      <c r="C24" s="15">
        <f>((D$6*B$3)/(2*E$6*A$6))^0.5*((G$3^2-A24^2)^0.5-(F$3^2-A24^2)^0.5)</f>
        <v>-0.77357926383335751</v>
      </c>
      <c r="D24" s="5">
        <f>(1/F$6)*(E$6*B$3*A$6/D$6)^0.5*((A24/((G$3^2-A24^2)^0.5))-(A24/((F$3^2-A24^2)^0.5)))</f>
        <v>7.8072140026392035E-10</v>
      </c>
      <c r="E24" s="15">
        <f t="shared" si="0"/>
        <v>2.4620830078722993E-2</v>
      </c>
      <c r="F24" s="5">
        <f>(1/F$6)*(E$6*B$3*A$6/(2*D$6))^0.5*((A24/((G$3^2-A24^2)^0.5))-(A24/((F$3^2-A24^2)^0.5)))</f>
        <v>5.5205339634407492E-10</v>
      </c>
      <c r="G24" s="16">
        <f t="shared" si="1"/>
        <v>1.7409555907106748E-2</v>
      </c>
      <c r="H24" s="5">
        <f>F$6*((D$6)/(E$6*B$3*A$6))^0.5*(((G$3^2-A24^2)^0.5-(G$3^2-G$6^2)^0.5-(G$3*LN((G$6*(G$3+(G$3^2-A24^2)^0.5))/(A24*(G$3+(G$3^2-G$6^2)^0.5)))))-((F$3^2-A24^2)^0.5-(F$3^2-G$6^2)^0.5-(F$3*LN((G$6*(F$3+(F$3^2-A24^2)^0.5))/(A24*(F$3+(F$3^2-G$6^2)^0.5))))))</f>
        <v>-55386318.780452959</v>
      </c>
      <c r="I24" s="15">
        <f t="shared" si="2"/>
        <v>-1.7562886472746373</v>
      </c>
      <c r="J24" s="5">
        <f>F$6*((2*D$6)/(E$6*B$3*A$6))^0.5*(((G$3^2-A24^2)^0.5-(G$3^2-G$6^2)^0.5-(G$3*LN((G$6*(G$3+(G$3^2-A24^2)^0.5))/(A24*(G$3+(G$3^2-G$6^2)^0.5)))))-((F$3^2-A24^2)^0.5-(F$3^2-G$6^2)^0.5-(F$3*LN((G$6*(F$3+(F$3^2-A24^2)^0.5))/(A24*(F$3+(F$3^2-G$6^2)^0.5))))))</f>
        <v>-78328083.189236224</v>
      </c>
      <c r="K24" s="15">
        <f t="shared" si="3"/>
        <v>-2.4837672244176883</v>
      </c>
    </row>
    <row r="25" spans="1:17" x14ac:dyDescent="0.25">
      <c r="A25">
        <f t="shared" si="4"/>
        <v>110</v>
      </c>
      <c r="B25" s="15">
        <f>((D$6*B$3)/(E$6*A$6))^0.5*((G$3^2-A25^2)^0.5-(F$3^2-A25^2)^0.5)</f>
        <v>-1.0951845393238411</v>
      </c>
      <c r="C25" s="15">
        <f>((D$6*B$3)/(2*E$6*A$6))^0.5*((G$3^2-A25^2)^0.5-(F$3^2-A25^2)^0.5)</f>
        <v>-0.77441241440655317</v>
      </c>
      <c r="D25" s="5">
        <f>(1/F$6)*(E$6*B$3*A$6/D$6)^0.5*((A25/((G$3^2-A25^2)^0.5))-(A25/((F$3^2-A25^2)^0.5)))</f>
        <v>8.6157148599472662E-10</v>
      </c>
      <c r="E25" s="15">
        <f t="shared" si="0"/>
        <v>2.71705183823297E-2</v>
      </c>
      <c r="F25" s="5">
        <f>(1/F$6)*(E$6*B$3*A$6/(2*D$6))^0.5*((A25/((G$3^2-A25^2)^0.5))-(A25/((F$3^2-A25^2)^0.5)))</f>
        <v>6.0922304022384178E-10</v>
      </c>
      <c r="G25" s="16">
        <f t="shared" si="1"/>
        <v>1.9212457796499077E-2</v>
      </c>
      <c r="H25" s="5">
        <f>F$6*((D$6)/(E$6*B$3*A$6))^0.5*(((G$3^2-A25^2)^0.5-(G$3^2-G$6^2)^0.5-(G$3*LN((G$6*(G$3+(G$3^2-A25^2)^0.5))/(A25*(G$3+(G$3^2-G$6^2)^0.5)))))-((F$3^2-A25^2)^0.5-(F$3^2-G$6^2)^0.5-(F$3*LN((G$6*(F$3+(F$3^2-A25^2)^0.5))/(A25*(F$3+(F$3^2-G$6^2)^0.5))))))</f>
        <v>-57689297.963617131</v>
      </c>
      <c r="I25" s="15">
        <f t="shared" si="2"/>
        <v>-1.8293156381157132</v>
      </c>
      <c r="J25" s="5">
        <f>F$6*((2*D$6)/(E$6*B$3*A$6))^0.5*(((G$3^2-A25^2)^0.5-(G$3^2-G$6^2)^0.5-(G$3*LN((G$6*(G$3+(G$3^2-A25^2)^0.5))/(A25*(G$3+(G$3^2-G$6^2)^0.5)))))-((F$3^2-A25^2)^0.5-(F$3^2-G$6^2)^0.5-(F$3*LN((G$6*(F$3+(F$3^2-A25^2)^0.5))/(A25*(F$3+(F$3^2-G$6^2)^0.5))))))</f>
        <v>-81584987.583929911</v>
      </c>
      <c r="K25" s="15">
        <f t="shared" si="3"/>
        <v>-2.5870429852844339</v>
      </c>
    </row>
    <row r="26" spans="1:17" x14ac:dyDescent="0.25">
      <c r="A26">
        <f t="shared" si="4"/>
        <v>120</v>
      </c>
      <c r="B26" s="15">
        <f>((D$6*B$3)/(E$6*A$6))^0.5*((G$3^2-A26^2)^0.5-(F$3^2-A26^2)^0.5)</f>
        <v>-1.0964793852555612</v>
      </c>
      <c r="C26" s="15">
        <f>((D$6*B$3)/(2*E$6*A$6))^0.5*((G$3^2-A26^2)^0.5-(F$3^2-A26^2)^0.5)</f>
        <v>-0.77532800874546415</v>
      </c>
      <c r="D26" s="5">
        <f>(1/F$6)*(E$6*B$3*A$6/D$6)^0.5*((A26/((G$3^2-A26^2)^0.5))-(A26/((F$3^2-A26^2)^0.5)))</f>
        <v>9.4323406268346815E-10</v>
      </c>
      <c r="E26" s="15">
        <f t="shared" si="0"/>
        <v>2.9745829400785854E-2</v>
      </c>
      <c r="F26" s="5">
        <f>(1/F$6)*(E$6*B$3*A$6/(2*D$6))^0.5*((A26/((G$3^2-A26^2)^0.5))-(A26/((F$3^2-A26^2)^0.5)))</f>
        <v>6.669672019696174E-10</v>
      </c>
      <c r="G26" s="16">
        <f t="shared" si="1"/>
        <v>2.1033477681313854E-2</v>
      </c>
      <c r="H26" s="5">
        <f>F$6*((D$6)/(E$6*B$3*A$6))^0.5*(((G$3^2-A26^2)^0.5-(G$3^2-G$6^2)^0.5-(G$3*LN((G$6*(G$3+(G$3^2-A26^2)^0.5))/(A26*(G$3+(G$3^2-G$6^2)^0.5)))))-((F$3^2-A26^2)^0.5-(F$3^2-G$6^2)^0.5-(F$3*LN((G$6*(F$3+(F$3^2-A26^2)^0.5))/(A26*(F$3+(F$3^2-G$6^2)^0.5))))))</f>
        <v>-59794128.143989705</v>
      </c>
      <c r="I26" s="15">
        <f t="shared" si="2"/>
        <v>-1.8960593652964772</v>
      </c>
      <c r="J26" s="5">
        <f>F$6*((2*D$6)/(E$6*B$3*A$6))^0.5*(((G$3^2-A26^2)^0.5-(G$3^2-G$6^2)^0.5-(G$3*LN((G$6*(G$3+(G$3^2-A26^2)^0.5))/(A26*(G$3+(G$3^2-G$6^2)^0.5)))))-((F$3^2-A26^2)^0.5-(F$3^2-G$6^2)^0.5-(F$3*LN((G$6*(F$3+(F$3^2-A26^2)^0.5))/(A26*(F$3+(F$3^2-G$6^2)^0.5))))))</f>
        <v>-84561666.971505016</v>
      </c>
      <c r="K26" s="15">
        <f t="shared" si="3"/>
        <v>-2.6814328694668004</v>
      </c>
    </row>
    <row r="27" spans="1:17" x14ac:dyDescent="0.25">
      <c r="A27">
        <f t="shared" si="4"/>
        <v>130</v>
      </c>
      <c r="B27" s="15">
        <f>((D$6*B$3)/(E$6*A$6))^0.5*((G$3^2-A27^2)^0.5-(F$3^2-A27^2)^0.5)</f>
        <v>-1.0978920491997806</v>
      </c>
      <c r="C27" s="15">
        <f>((D$6*B$3)/(2*E$6*A$6))^0.5*((G$3^2-A27^2)^0.5-(F$3^2-A27^2)^0.5)</f>
        <v>-0.77632691299995937</v>
      </c>
      <c r="D27" s="5">
        <f>(1/F$6)*(E$6*B$3*A$6/D$6)^0.5*((A27/((G$3^2-A27^2)^0.5))-(A27/((F$3^2-A27^2)^0.5)))</f>
        <v>1.0257917356286889E-9</v>
      </c>
      <c r="E27" s="15">
        <f t="shared" si="0"/>
        <v>3.2349368174786335E-2</v>
      </c>
      <c r="F27" s="5">
        <f>(1/F$6)*(E$6*B$3*A$6/(2*D$6))^0.5*((A27/((G$3^2-A27^2)^0.5))-(A27/((F$3^2-A27^2)^0.5)))</f>
        <v>7.2534429234816412E-10</v>
      </c>
      <c r="G27" s="16">
        <f t="shared" si="1"/>
        <v>2.2874457603491705E-2</v>
      </c>
      <c r="H27" s="5">
        <f>F$6*((D$6)/(E$6*B$3*A$6))^0.5*(((G$3^2-A27^2)^0.5-(G$3^2-G$6^2)^0.5-(G$3*LN((G$6*(G$3+(G$3^2-A27^2)^0.5))/(A27*(G$3+(G$3^2-G$6^2)^0.5)))))-((F$3^2-A27^2)^0.5-(F$3^2-G$6^2)^0.5-(F$3*LN((G$6*(F$3+(F$3^2-A27^2)^0.5))/(A27*(F$3+(F$3^2-G$6^2)^0.5))))))</f>
        <v>-61732775.99286399</v>
      </c>
      <c r="I27" s="15">
        <f t="shared" si="2"/>
        <v>-1.9575334853140536</v>
      </c>
      <c r="J27" s="5">
        <f>F$6*((2*D$6)/(E$6*B$3*A$6))^0.5*(((G$3^2-A27^2)^0.5-(G$3^2-G$6^2)^0.5-(G$3*LN((G$6*(G$3+(G$3^2-A27^2)^0.5))/(A27*(G$3+(G$3^2-G$6^2)^0.5)))))-((F$3^2-A27^2)^0.5-(F$3^2-G$6^2)^0.5-(F$3*LN((G$6*(F$3+(F$3^2-A27^2)^0.5))/(A27*(F$3+(F$3^2-G$6^2)^0.5))))))</f>
        <v>-87303329.05204846</v>
      </c>
      <c r="K27" s="15">
        <f t="shared" si="3"/>
        <v>-2.7683704037306081</v>
      </c>
    </row>
    <row r="28" spans="1:17" x14ac:dyDescent="0.25">
      <c r="A28">
        <f t="shared" si="4"/>
        <v>140</v>
      </c>
      <c r="B28" s="15">
        <f>((D$6*B$3)/(E$6*A$6))^0.5*((G$3^2-A28^2)^0.5-(F$3^2-A28^2)^0.5)</f>
        <v>-1.0994238763124382</v>
      </c>
      <c r="C28" s="15">
        <f>((D$6*B$3)/(2*E$6*A$6))^0.5*((G$3^2-A28^2)^0.5-(F$3^2-A28^2)^0.5)</f>
        <v>-0.77741007833892517</v>
      </c>
      <c r="D28" s="5">
        <f>(1/F$6)*(E$6*B$3*A$6/D$6)^0.5*((A28/((G$3^2-A28^2)^0.5))-(A28/((F$3^2-A28^2)^0.5)))</f>
        <v>1.1093295159412903E-9</v>
      </c>
      <c r="E28" s="15">
        <f t="shared" si="0"/>
        <v>3.498381561472453E-2</v>
      </c>
      <c r="F28" s="5">
        <f>(1/F$6)*(E$6*B$3*A$6/(2*D$6))^0.5*((A28/((G$3^2-A28^2)^0.5))-(A28/((F$3^2-A28^2)^0.5)))</f>
        <v>7.8441442329247675E-10</v>
      </c>
      <c r="G28" s="16">
        <f t="shared" si="1"/>
        <v>2.4737293252951549E-2</v>
      </c>
      <c r="H28" s="5">
        <f>F$6*((D$6)/(E$6*B$3*A$6))^0.5*(((G$3^2-A28^2)^0.5-(G$3^2-G$6^2)^0.5-(G$3*LN((G$6*(G$3+(G$3^2-A28^2)^0.5))/(A28*(G$3+(G$3^2-G$6^2)^0.5)))))-((F$3^2-A28^2)^0.5-(F$3^2-G$6^2)^0.5-(F$3*LN((G$6*(F$3+(F$3^2-A28^2)^0.5))/(A28*(F$3+(F$3^2-G$6^2)^0.5))))))</f>
        <v>-63530091.812995508</v>
      </c>
      <c r="I28" s="15">
        <f t="shared" si="2"/>
        <v>-2.014525996099553</v>
      </c>
      <c r="J28" s="5">
        <f>F$6*((2*D$6)/(E$6*B$3*A$6))^0.5*(((G$3^2-A28^2)^0.5-(G$3^2-G$6^2)^0.5-(G$3*LN((G$6*(G$3+(G$3^2-A28^2)^0.5))/(A28*(G$3+(G$3^2-G$6^2)^0.5)))))-((F$3^2-A28^2)^0.5-(F$3^2-G$6^2)^0.5-(F$3*LN((G$6*(F$3+(F$3^2-A28^2)^0.5))/(A28*(F$3+(F$3^2-G$6^2)^0.5))))))</f>
        <v>-89845117.460746169</v>
      </c>
      <c r="K28" s="15">
        <f t="shared" si="3"/>
        <v>-2.8489699854371566</v>
      </c>
    </row>
    <row r="29" spans="1:17" x14ac:dyDescent="0.25">
      <c r="A29">
        <f t="shared" si="4"/>
        <v>150</v>
      </c>
      <c r="B29" s="15">
        <f>((D$6*B$3)/(E$6*A$6))^0.5*((G$3^2-A29^2)^0.5-(F$3^2-A29^2)^0.5)</f>
        <v>-1.101076335618268</v>
      </c>
      <c r="C29" s="15">
        <f>((D$6*B$3)/(2*E$6*A$6))^0.5*((G$3^2-A29^2)^0.5-(F$3^2-A29^2)^0.5)</f>
        <v>-0.77857854351971212</v>
      </c>
      <c r="D29" s="5">
        <f>(1/F$6)*(E$6*B$3*A$6/D$6)^0.5*((A29/((G$3^2-A29^2)^0.5))-(A29/((F$3^2-A29^2)^0.5)))</f>
        <v>1.1939350755479443E-9</v>
      </c>
      <c r="E29" s="15">
        <f t="shared" si="0"/>
        <v>3.7651936542479968E-2</v>
      </c>
      <c r="F29" s="5">
        <f>(1/F$6)*(E$6*B$3*A$6/(2*D$6))^0.5*((A29/((G$3^2-A29^2)^0.5))-(A29/((F$3^2-A29^2)^0.5)))</f>
        <v>8.4423958821642438E-10</v>
      </c>
      <c r="G29" s="16">
        <f t="shared" si="1"/>
        <v>2.6623939653993157E-2</v>
      </c>
      <c r="H29" s="5">
        <f>F$6*((D$6)/(E$6*B$3*A$6))^0.5*(((G$3^2-A29^2)^0.5-(G$3^2-G$6^2)^0.5-(G$3*LN((G$6*(G$3+(G$3^2-A29^2)^0.5))/(A29*(G$3+(G$3^2-G$6^2)^0.5)))))-((F$3^2-A29^2)^0.5-(F$3^2-G$6^2)^0.5-(F$3*LN((G$6*(F$3+(F$3^2-A29^2)^0.5))/(A29*(F$3+(F$3^2-G$6^2)^0.5))))))</f>
        <v>-65205777.437712006</v>
      </c>
      <c r="I29" s="15">
        <f t="shared" si="2"/>
        <v>-2.0676616386894979</v>
      </c>
      <c r="J29" s="5">
        <f>F$6*((2*D$6)/(E$6*B$3*A$6))^0.5*(((G$3^2-A29^2)^0.5-(G$3^2-G$6^2)^0.5-(G$3*LN((G$6*(G$3+(G$3^2-A29^2)^0.5))/(A29*(G$3+(G$3^2-G$6^2)^0.5)))))-((F$3^2-A29^2)^0.5-(F$3^2-G$6^2)^0.5-(F$3*LN((G$6*(F$3+(F$3^2-A29^2)^0.5))/(A29*(F$3+(F$3^2-G$6^2)^0.5))))))</f>
        <v>-92214894.797493875</v>
      </c>
      <c r="K29" s="15">
        <f t="shared" si="3"/>
        <v>-2.9241151318332661</v>
      </c>
    </row>
    <row r="30" spans="1:17" x14ac:dyDescent="0.25">
      <c r="A30">
        <f t="shared" si="4"/>
        <v>160</v>
      </c>
      <c r="B30" s="15">
        <f>((D$6*B$3)/(E$6*A$6))^0.5*((G$3^2-A30^2)^0.5-(F$3^2-A30^2)^0.5)</f>
        <v>-1.1028510240205103</v>
      </c>
      <c r="C30" s="15">
        <f>((D$6*B$3)/(2*E$6*A$6))^0.5*((G$3^2-A30^2)^0.5-(F$3^2-A30^2)^0.5)</f>
        <v>-0.77983343772343072</v>
      </c>
      <c r="D30" s="5">
        <f>(1/F$6)*(E$6*B$3*A$6/D$6)^0.5*((A30/((G$3^2-A30^2)^0.5))-(A30/((F$3^2-A30^2)^0.5)))</f>
        <v>1.2796990166618179E-9</v>
      </c>
      <c r="E30" s="15">
        <f t="shared" si="0"/>
        <v>4.0356588189447089E-2</v>
      </c>
      <c r="F30" s="5">
        <f>(1/F$6)*(E$6*B$3*A$6/(2*D$6))^0.5*((A30/((G$3^2-A30^2)^0.5))-(A30/((F$3^2-A30^2)^0.5)))</f>
        <v>9.0488385255932822E-10</v>
      </c>
      <c r="G30" s="16">
        <f t="shared" si="1"/>
        <v>2.8536417174310977E-2</v>
      </c>
      <c r="H30" s="5">
        <f>F$6*((D$6)/(E$6*B$3*A$6))^0.5*(((G$3^2-A30^2)^0.5-(G$3^2-G$6^2)^0.5-(G$3*LN((G$6*(G$3+(G$3^2-A30^2)^0.5))/(A30*(G$3+(G$3^2-G$6^2)^0.5)))))-((F$3^2-A30^2)^0.5-(F$3^2-G$6^2)^0.5-(F$3*LN((G$6*(F$3+(F$3^2-A30^2)^0.5))/(A30*(F$3+(F$3^2-G$6^2)^0.5))))))</f>
        <v>-66775717.725395821</v>
      </c>
      <c r="I30" s="15">
        <f t="shared" si="2"/>
        <v>-2.117444118638883</v>
      </c>
      <c r="J30" s="5">
        <f>F$6*((2*D$6)/(E$6*B$3*A$6))^0.5*(((G$3^2-A30^2)^0.5-(G$3^2-G$6^2)^0.5-(G$3*LN((G$6*(G$3+(G$3^2-A30^2)^0.5))/(A30*(G$3+(G$3^2-G$6^2)^0.5)))))-((F$3^2-A30^2)^0.5-(F$3^2-G$6^2)^0.5-(F$3*LN((G$6*(F$3+(F$3^2-A30^2)^0.5))/(A30*(F$3+(F$3^2-G$6^2)^0.5))))))</f>
        <v>-94435125.644452244</v>
      </c>
      <c r="K30" s="15">
        <f t="shared" si="3"/>
        <v>-2.9945181901462532</v>
      </c>
    </row>
    <row r="31" spans="1:17" x14ac:dyDescent="0.25">
      <c r="A31">
        <f t="shared" si="4"/>
        <v>170</v>
      </c>
      <c r="B31" s="15">
        <f>((D$6*B$3)/(E$6*A$6))^0.5*((G$3^2-A31^2)^0.5-(F$3^2-A31^2)^0.5)</f>
        <v>-1.1047496707088273</v>
      </c>
      <c r="C31" s="15">
        <f>((D$6*B$3)/(2*E$6*A$6))^0.5*((G$3^2-A31^2)^0.5-(F$3^2-A31^2)^0.5)</f>
        <v>-0.78117598367181718</v>
      </c>
      <c r="D31" s="5">
        <f>(1/F$6)*(E$6*B$3*A$6/D$6)^0.5*((A31/((G$3^2-A31^2)^0.5))-(A31/((F$3^2-A31^2)^0.5)))</f>
        <v>1.3667151574077801E-9</v>
      </c>
      <c r="E31" s="15">
        <f t="shared" si="0"/>
        <v>4.3100729204011749E-2</v>
      </c>
      <c r="F31" s="5">
        <f>(1/F$6)*(E$6*B$3*A$6/(2*D$6))^0.5*((A31/((G$3^2-A31^2)^0.5))-(A31/((F$3^2-A31^2)^0.5)))</f>
        <v>9.6641355575348109E-10</v>
      </c>
      <c r="G31" s="16">
        <f t="shared" si="1"/>
        <v>3.0476817894241778E-2</v>
      </c>
      <c r="H31" s="5">
        <f>F$6*((D$6)/(E$6*B$3*A$6))^0.5*(((G$3^2-A31^2)^0.5-(G$3^2-G$6^2)^0.5-(G$3*LN((G$6*(G$3+(G$3^2-A31^2)^0.5))/(A31*(G$3+(G$3^2-G$6^2)^0.5)))))-((F$3^2-A31^2)^0.5-(F$3^2-G$6^2)^0.5-(F$3*LN((G$6*(F$3+(F$3^2-A31^2)^0.5))/(A31*(F$3+(F$3^2-G$6^2)^0.5))))))</f>
        <v>-68252907.689395204</v>
      </c>
      <c r="I31" s="15">
        <f t="shared" si="2"/>
        <v>-2.1642855051178085</v>
      </c>
      <c r="J31" s="5">
        <f>F$6*((2*D$6)/(E$6*B$3*A$6))^0.5*(((G$3^2-A31^2)^0.5-(G$3^2-G$6^2)^0.5-(G$3*LN((G$6*(G$3+(G$3^2-A31^2)^0.5))/(A31*(G$3+(G$3^2-G$6^2)^0.5)))))-((F$3^2-A31^2)^0.5-(F$3^2-G$6^2)^0.5-(F$3*LN((G$6*(F$3+(F$3^2-A31^2)^0.5))/(A31*(F$3+(F$3^2-G$6^2)^0.5))))))</f>
        <v>-96524187.72574161</v>
      </c>
      <c r="K31" s="15">
        <f t="shared" si="3"/>
        <v>-3.0607619141851092</v>
      </c>
    </row>
    <row r="32" spans="1:17" x14ac:dyDescent="0.25">
      <c r="A32">
        <f t="shared" si="4"/>
        <v>180</v>
      </c>
      <c r="B32" s="15">
        <f>((D$6*B$3)/(E$6*A$6))^0.5*((G$3^2-A32^2)^0.5-(F$3^2-A32^2)^0.5)</f>
        <v>-1.1067741419897008</v>
      </c>
      <c r="C32" s="15">
        <f>((D$6*B$3)/(2*E$6*A$6))^0.5*((G$3^2-A32^2)^0.5-(F$3^2-A32^2)^0.5)</f>
        <v>-0.78260750104284016</v>
      </c>
      <c r="D32" s="5">
        <f>(1/F$6)*(E$6*B$3*A$6/D$6)^0.5*((A32/((G$3^2-A32^2)^0.5))-(A32/((F$3^2-A32^2)^0.5)))</f>
        <v>1.4550808354390327E-9</v>
      </c>
      <c r="E32" s="15">
        <f t="shared" si="0"/>
        <v>4.5887429226405339E-2</v>
      </c>
      <c r="F32" s="5">
        <f>(1/F$6)*(E$6*B$3*A$6/(2*D$6))^0.5*((A32/((G$3^2-A32^2)^0.5))-(A32/((F$3^2-A32^2)^0.5)))</f>
        <v>1.028897525913527E-9</v>
      </c>
      <c r="G32" s="16">
        <f t="shared" si="1"/>
        <v>3.2447312377208985E-2</v>
      </c>
      <c r="H32" s="5">
        <f>F$6*((D$6)/(E$6*B$3*A$6))^0.5*(((G$3^2-A32^2)^0.5-(G$3^2-G$6^2)^0.5-(G$3*LN((G$6*(G$3+(G$3^2-A32^2)^0.5))/(A32*(G$3+(G$3^2-G$6^2)^0.5)))))-((F$3^2-A32^2)^0.5-(F$3^2-G$6^2)^0.5-(F$3*LN((G$6*(F$3+(F$3^2-A32^2)^0.5))/(A32*(F$3+(F$3^2-G$6^2)^0.5))))))</f>
        <v>-69648114.228091151</v>
      </c>
      <c r="I32" s="15">
        <f t="shared" si="2"/>
        <v>-2.2085272142342451</v>
      </c>
      <c r="J32" s="5">
        <f>F$6*((2*D$6)/(E$6*B$3*A$6))^0.5*(((G$3^2-A32^2)^0.5-(G$3^2-G$6^2)^0.5-(G$3*LN((G$6*(G$3+(G$3^2-A32^2)^0.5))/(A32*(G$3+(G$3^2-G$6^2)^0.5)))))-((F$3^2-A32^2)^0.5-(F$3^2-G$6^2)^0.5-(F$3*LN((G$6*(F$3+(F$3^2-A32^2)^0.5))/(A32*(F$3+(F$3^2-G$6^2)^0.5))))))</f>
        <v>-98497307.735077024</v>
      </c>
      <c r="K32" s="15">
        <f t="shared" si="3"/>
        <v>-3.123329139240139</v>
      </c>
    </row>
    <row r="33" spans="1:11" x14ac:dyDescent="0.25">
      <c r="A33">
        <f t="shared" si="4"/>
        <v>190</v>
      </c>
      <c r="B33" s="15">
        <f>((D$6*B$3)/(E$6*A$6))^0.5*((G$3^2-A33^2)^0.5-(F$3^2-A33^2)^0.5)</f>
        <v>-1.1089264465666182</v>
      </c>
      <c r="C33" s="15">
        <f>((D$6*B$3)/(2*E$6*A$6))^0.5*((G$3^2-A33^2)^0.5-(F$3^2-A33^2)^0.5)</f>
        <v>-0.78412941020435734</v>
      </c>
      <c r="D33" s="5">
        <f>(1/F$6)*(E$6*B$3*A$6/D$6)^0.5*((A33/((G$3^2-A33^2)^0.5))-(A33/((F$3^2-A33^2)^0.5)))</f>
        <v>1.5448972315529013E-9</v>
      </c>
      <c r="E33" s="15">
        <f t="shared" si="0"/>
        <v>4.8719879094252294E-2</v>
      </c>
      <c r="F33" s="5">
        <f>(1/F$6)*(E$6*B$3*A$6/(2*D$6))^0.5*((A33/((G$3^2-A33^2)^0.5))-(A33/((F$3^2-A33^2)^0.5)))</f>
        <v>1.0924073086673806E-9</v>
      </c>
      <c r="G33" s="16">
        <f t="shared" si="1"/>
        <v>3.4450156886134509E-2</v>
      </c>
      <c r="H33" s="5">
        <f>F$6*((D$6)/(E$6*B$3*A$6))^0.5*(((G$3^2-A33^2)^0.5-(G$3^2-G$6^2)^0.5-(G$3*LN((G$6*(G$3+(G$3^2-A33^2)^0.5))/(A33*(G$3+(G$3^2-G$6^2)^0.5)))))-((F$3^2-A33^2)^0.5-(F$3^2-G$6^2)^0.5-(F$3*LN((G$6*(F$3+(F$3^2-A33^2)^0.5))/(A33*(F$3+(F$3^2-G$6^2)^0.5))))))</f>
        <v>-70970358.709308222</v>
      </c>
      <c r="I33" s="15">
        <f t="shared" si="2"/>
        <v>-2.250455311685319</v>
      </c>
      <c r="J33" s="5">
        <f>F$6*((2*D$6)/(E$6*B$3*A$6))^0.5*(((G$3^2-A33^2)^0.5-(G$3^2-G$6^2)^0.5-(G$3*LN((G$6*(G$3+(G$3^2-A33^2)^0.5))/(A33*(G$3+(G$3^2-G$6^2)^0.5)))))-((F$3^2-A33^2)^0.5-(F$3^2-G$6^2)^0.5-(F$3*LN((G$6*(F$3+(F$3^2-A33^2)^0.5))/(A33*(F$3+(F$3^2-G$6^2)^0.5))))))</f>
        <v>-100367243.81318718</v>
      </c>
      <c r="K33" s="15">
        <f t="shared" si="3"/>
        <v>-3.1826244232999485</v>
      </c>
    </row>
    <row r="34" spans="1:11" x14ac:dyDescent="0.25">
      <c r="A34">
        <f t="shared" si="4"/>
        <v>200</v>
      </c>
      <c r="B34" s="15">
        <f>((D$6*B$3)/(E$6*A$6))^0.5*((G$3^2-A34^2)^0.5-(F$3^2-A34^2)^0.5)</f>
        <v>-1.1112087413003058</v>
      </c>
      <c r="C34" s="15">
        <f>((D$6*B$3)/(2*E$6*A$6))^0.5*((G$3^2-A34^2)^0.5-(F$3^2-A34^2)^0.5)</f>
        <v>-0.78574323628721421</v>
      </c>
      <c r="D34" s="5">
        <f>(1/F$6)*(E$6*B$3*A$6/D$6)^0.5*((A34/((G$3^2-A34^2)^0.5))-(A34/((F$3^2-A34^2)^0.5)))</f>
        <v>1.6362697155070452E-9</v>
      </c>
      <c r="E34" s="15">
        <f t="shared" si="0"/>
        <v>5.1601401748230177E-2</v>
      </c>
      <c r="F34" s="5">
        <f>(1/F$6)*(E$6*B$3*A$6/(2*D$6))^0.5*((A34/((G$3^2-A34^2)^0.5))-(A34/((F$3^2-A34^2)^0.5)))</f>
        <v>1.1570174116852147E-9</v>
      </c>
      <c r="G34" s="16">
        <f t="shared" si="1"/>
        <v>3.6487701094904929E-2</v>
      </c>
      <c r="H34" s="5">
        <f>F$6*((D$6)/(E$6*B$3*A$6))^0.5*(((G$3^2-A34^2)^0.5-(G$3^2-G$6^2)^0.5-(G$3*LN((G$6*(G$3+(G$3^2-A34^2)^0.5))/(A34*(G$3+(G$3^2-G$6^2)^0.5)))))-((F$3^2-A34^2)^0.5-(F$3^2-G$6^2)^0.5-(F$3*LN((G$6*(F$3+(F$3^2-A34^2)^0.5))/(A34*(F$3+(F$3^2-G$6^2)^0.5))))))</f>
        <v>-72227275.632781222</v>
      </c>
      <c r="I34" s="15">
        <f t="shared" si="2"/>
        <v>-2.2903118858695213</v>
      </c>
      <c r="J34" s="5">
        <f>F$6*((2*D$6)/(E$6*B$3*A$6))^0.5*(((G$3^2-A34^2)^0.5-(G$3^2-G$6^2)^0.5-(G$3*LN((G$6*(G$3+(G$3^2-A34^2)^0.5))/(A34*(G$3+(G$3^2-G$6^2)^0.5)))))-((F$3^2-A34^2)^0.5-(F$3^2-G$6^2)^0.5-(F$3*LN((G$6*(F$3+(F$3^2-A34^2)^0.5))/(A34*(F$3+(F$3^2-G$6^2)^0.5))))))</f>
        <v>-102144792.77313897</v>
      </c>
      <c r="K34" s="15">
        <f t="shared" si="3"/>
        <v>-3.238990131060977</v>
      </c>
    </row>
    <row r="35" spans="1:11" x14ac:dyDescent="0.25">
      <c r="A35">
        <f t="shared" si="4"/>
        <v>210</v>
      </c>
      <c r="B35" s="15">
        <f>((D$6*B$3)/(E$6*A$6))^0.5*((G$3^2-A35^2)^0.5-(F$3^2-A35^2)^0.5)</f>
        <v>-1.113623337482601</v>
      </c>
      <c r="C35" s="15">
        <f>((D$6*B$3)/(2*E$6*A$6))^0.5*((G$3^2-A35^2)^0.5-(F$3^2-A35^2)^0.5)</f>
        <v>-0.78745061362154234</v>
      </c>
      <c r="D35" s="5">
        <f>(1/F$6)*(E$6*B$3*A$6/D$6)^0.5*((A35/((G$3^2-A35^2)^0.5))-(A35/((F$3^2-A35^2)^0.5)))</f>
        <v>1.7293082164553566E-9</v>
      </c>
      <c r="E35" s="15">
        <f t="shared" si="0"/>
        <v>5.453546391413612E-2</v>
      </c>
      <c r="F35" s="5">
        <f>(1/F$6)*(E$6*B$3*A$6/(2*D$6))^0.5*((A35/((G$3^2-A35^2)^0.5))-(A35/((F$3^2-A35^2)^0.5)))</f>
        <v>1.2228055666171967E-9</v>
      </c>
      <c r="G35" s="16">
        <f t="shared" si="1"/>
        <v>3.8562396348839914E-2</v>
      </c>
      <c r="H35" s="5">
        <f>F$6*((D$6)/(E$6*B$3*A$6))^0.5*(((G$3^2-A35^2)^0.5-(G$3^2-G$6^2)^0.5-(G$3*LN((G$6*(G$3+(G$3^2-A35^2)^0.5))/(A35*(G$3+(G$3^2-G$6^2)^0.5)))))-((F$3^2-A35^2)^0.5-(F$3^2-G$6^2)^0.5-(F$3*LN((G$6*(F$3+(F$3^2-A35^2)^0.5))/(A35*(F$3+(F$3^2-G$6^2)^0.5))))))</f>
        <v>-73425383.700802609</v>
      </c>
      <c r="I35" s="15">
        <f t="shared" si="2"/>
        <v>-2.3283036434805493</v>
      </c>
      <c r="J35" s="5">
        <f>F$6*((2*D$6)/(E$6*B$3*A$6))^0.5*(((G$3^2-A35^2)^0.5-(G$3^2-G$6^2)^0.5-(G$3*LN((G$6*(G$3+(G$3^2-A35^2)^0.5))/(A35*(G$3+(G$3^2-G$6^2)^0.5)))))-((F$3^2-A35^2)^0.5-(F$3^2-G$6^2)^0.5-(F$3*LN((G$6*(F$3+(F$3^2-A35^2)^0.5))/(A35*(F$3+(F$3^2-G$6^2)^0.5))))))</f>
        <v>-103839173.45212343</v>
      </c>
      <c r="K35" s="15">
        <f t="shared" si="3"/>
        <v>-3.2927185899328841</v>
      </c>
    </row>
    <row r="36" spans="1:11" x14ac:dyDescent="0.25">
      <c r="A36">
        <f t="shared" si="4"/>
        <v>220</v>
      </c>
      <c r="B36" s="15">
        <f>((D$6*B$3)/(E$6*A$6))^0.5*((G$3^2-A36^2)^0.5-(F$3^2-A36^2)^0.5)</f>
        <v>-1.1161727076611245</v>
      </c>
      <c r="C36" s="15">
        <f>((D$6*B$3)/(2*E$6*A$6))^0.5*((G$3^2-A36^2)^0.5-(F$3^2-A36^2)^0.5)</f>
        <v>-0.78925329056253102</v>
      </c>
      <c r="D36" s="5">
        <f>(1/F$6)*(E$6*B$3*A$6/D$6)^0.5*((A36/((G$3^2-A36^2)^0.5))-(A36/((F$3^2-A36^2)^0.5)))</f>
        <v>1.8241276206705392E-9</v>
      </c>
      <c r="E36" s="15">
        <f t="shared" si="0"/>
        <v>5.7525688645466123E-2</v>
      </c>
      <c r="F36" s="5">
        <f>(1/F$6)*(E$6*B$3*A$6/(2*D$6))^0.5*((A36/((G$3^2-A36^2)^0.5))-(A36/((F$3^2-A36^2)^0.5)))</f>
        <v>1.2898530103258207E-9</v>
      </c>
      <c r="G36" s="16">
        <f t="shared" si="1"/>
        <v>4.0676804533635078E-2</v>
      </c>
      <c r="H36" s="5">
        <f>F$6*((D$6)/(E$6*B$3*A$6))^0.5*(((G$3^2-A36^2)^0.5-(G$3^2-G$6^2)^0.5-(G$3*LN((G$6*(G$3+(G$3^2-A36^2)^0.5))/(A36*(G$3+(G$3^2-G$6^2)^0.5)))))-((F$3^2-A36^2)^0.5-(F$3^2-G$6^2)^0.5-(F$3*LN((G$6*(F$3+(F$3^2-A36^2)^0.5))/(A36*(F$3+(F$3^2-G$6^2)^0.5))))))</f>
        <v>-74570293.778091133</v>
      </c>
      <c r="I36" s="15">
        <f t="shared" si="2"/>
        <v>-2.3646085038714846</v>
      </c>
      <c r="J36" s="5">
        <f>F$6*((2*D$6)/(E$6*B$3*A$6))^0.5*(((G$3^2-A36^2)^0.5-(G$3^2-G$6^2)^0.5-(G$3*LN((G$6*(G$3+(G$3^2-A36^2)^0.5))/(A36*(G$3+(G$3^2-G$6^2)^0.5)))))-((F$3^2-A36^2)^0.5-(F$3^2-G$6^2)^0.5-(F$3*LN((G$6*(F$3+(F$3^2-A36^2)^0.5))/(A36*(F$3+(F$3^2-G$6^2)^0.5))))))</f>
        <v>-105458320.81112251</v>
      </c>
      <c r="K36" s="15">
        <f t="shared" si="3"/>
        <v>-3.3440614158778064</v>
      </c>
    </row>
    <row r="37" spans="1:11" x14ac:dyDescent="0.25">
      <c r="A37">
        <f t="shared" si="4"/>
        <v>230</v>
      </c>
      <c r="B37" s="15">
        <f>((D$6*B$3)/(E$6*A$6))^0.5*((G$3^2-A37^2)^0.5-(F$3^2-A37^2)^0.5)</f>
        <v>-1.1188594930559612</v>
      </c>
      <c r="C37" s="15">
        <f>((D$6*B$3)/(2*E$6*A$6))^0.5*((G$3^2-A37^2)^0.5-(F$3^2-A37^2)^0.5)</f>
        <v>-0.79115313473481308</v>
      </c>
      <c r="D37" s="5">
        <f>(1/F$6)*(E$6*B$3*A$6/D$6)^0.5*((A37/((G$3^2-A37^2)^0.5))-(A37/((F$3^2-A37^2)^0.5)))</f>
        <v>1.9208481994997657E-9</v>
      </c>
      <c r="E37" s="15">
        <f t="shared" si="0"/>
        <v>6.0575868819424609E-2</v>
      </c>
      <c r="F37" s="5">
        <f>(1/F$6)*(E$6*B$3*A$6/(2*D$6))^0.5*((A37/((G$3^2-A37^2)^0.5))-(A37/((F$3^2-A37^2)^0.5)))</f>
        <v>1.3582447874962547E-9</v>
      </c>
      <c r="G37" s="16">
        <f t="shared" si="1"/>
        <v>4.2833607618481886E-2</v>
      </c>
      <c r="H37" s="5">
        <f>F$6*((D$6)/(E$6*B$3*A$6))^0.5*(((G$3^2-A37^2)^0.5-(G$3^2-G$6^2)^0.5-(G$3*LN((G$6*(G$3+(G$3^2-A37^2)^0.5))/(A37*(G$3+(G$3^2-G$6^2)^0.5)))))-((F$3^2-A37^2)^0.5-(F$3^2-G$6^2)^0.5-(F$3*LN((G$6*(F$3+(F$3^2-A37^2)^0.5))/(A37*(F$3+(F$3^2-G$6^2)^0.5))))))</f>
        <v>-75666870.593619853</v>
      </c>
      <c r="I37" s="15">
        <f t="shared" si="2"/>
        <v>-2.3993807265861191</v>
      </c>
      <c r="J37" s="5">
        <f>F$6*((2*D$6)/(E$6*B$3*A$6))^0.5*(((G$3^2-A37^2)^0.5-(G$3^2-G$6^2)^0.5-(G$3*LN((G$6*(G$3+(G$3^2-A37^2)^0.5))/(A37*(G$3+(G$3^2-G$6^2)^0.5)))))-((F$3^2-A37^2)^0.5-(F$3^2-G$6^2)^0.5-(F$3*LN((G$6*(F$3+(F$3^2-A37^2)^0.5))/(A37*(F$3+(F$3^2-G$6^2)^0.5))))))</f>
        <v>-107009114.61582711</v>
      </c>
      <c r="K37" s="15">
        <f t="shared" si="3"/>
        <v>-3.3932367648347004</v>
      </c>
    </row>
    <row r="38" spans="1:11" x14ac:dyDescent="0.25">
      <c r="A38">
        <f t="shared" si="4"/>
        <v>240</v>
      </c>
      <c r="B38" s="15">
        <f>((D$6*B$3)/(E$6*A$6))^0.5*((G$3^2-A38^2)^0.5-(F$3^2-A38^2)^0.5)</f>
        <v>-1.1216865116141641</v>
      </c>
      <c r="C38" s="15">
        <f>((D$6*B$3)/(2*E$6*A$6))^0.5*((G$3^2-A38^2)^0.5-(F$3^2-A38^2)^0.5)</f>
        <v>-0.79315213872785861</v>
      </c>
      <c r="D38" s="5">
        <f>(1/F$6)*(E$6*B$3*A$6/D$6)^0.5*((A38/((G$3^2-A38^2)^0.5))-(A38/((F$3^2-A38^2)^0.5)))</f>
        <v>2.0195960708166717E-9</v>
      </c>
      <c r="E38" s="15">
        <f t="shared" si="0"/>
        <v>6.3689981689274561E-2</v>
      </c>
      <c r="F38" s="5">
        <f>(1/F$6)*(E$6*B$3*A$6/(2*D$6))^0.5*((A38/((G$3^2-A38^2)^0.5))-(A38/((F$3^2-A38^2)^0.5)))</f>
        <v>1.4280700769321755E-9</v>
      </c>
      <c r="G38" s="16">
        <f t="shared" si="1"/>
        <v>4.5035617946133082E-2</v>
      </c>
      <c r="H38" s="5">
        <f>F$6*((D$6)/(E$6*B$3*A$6))^0.5*(((G$3^2-A38^2)^0.5-(G$3^2-G$6^2)^0.5-(G$3*LN((G$6*(G$3+(G$3^2-A38^2)^0.5))/(A38*(G$3+(G$3^2-G$6^2)^0.5)))))-((F$3^2-A38^2)^0.5-(F$3^2-G$6^2)^0.5-(F$3*LN((G$6*(F$3+(F$3^2-A38^2)^0.5))/(A38*(F$3+(F$3^2-G$6^2)^0.5))))))</f>
        <v>-76719360.009956747</v>
      </c>
      <c r="I38" s="15">
        <f t="shared" si="2"/>
        <v>-2.4327549470432759</v>
      </c>
      <c r="J38" s="5">
        <f>F$6*((2*D$6)/(E$6*B$3*A$6))^0.5*(((G$3^2-A38^2)^0.5-(G$3^2-G$6^2)^0.5-(G$3*LN((G$6*(G$3+(G$3^2-A38^2)^0.5))/(A38*(G$3+(G$3^2-G$6^2)^0.5)))))-((F$3^2-A38^2)^0.5-(F$3^2-G$6^2)^0.5-(F$3*LN((G$6*(F$3+(F$3^2-A38^2)^0.5))/(A38*(F$3+(F$3^2-G$6^2)^0.5))))))</f>
        <v>-108497559.4226649</v>
      </c>
      <c r="K38" s="15">
        <f t="shared" si="3"/>
        <v>-3.440435040038841</v>
      </c>
    </row>
    <row r="39" spans="1:11" x14ac:dyDescent="0.25">
      <c r="A39">
        <f t="shared" si="4"/>
        <v>250</v>
      </c>
      <c r="B39" s="15">
        <f>((D$6*B$3)/(E$6*A$6))^0.5*((G$3^2-A39^2)^0.5-(F$3^2-A39^2)^0.5)</f>
        <v>-1.1246567667525482</v>
      </c>
      <c r="C39" s="15">
        <f>((D$6*B$3)/(2*E$6*A$6))^0.5*((G$3^2-A39^2)^0.5-(F$3^2-A39^2)^0.5)</f>
        <v>-0.79525242627806414</v>
      </c>
      <c r="D39" s="5">
        <f>(1/F$6)*(E$6*B$3*A$6/D$6)^0.5*((A39/((G$3^2-A39^2)^0.5))-(A39/((F$3^2-A39^2)^0.5)))</f>
        <v>2.1205036975912064E-9</v>
      </c>
      <c r="E39" s="15">
        <f t="shared" si="0"/>
        <v>6.6872204607236294E-2</v>
      </c>
      <c r="F39" s="5">
        <f>(1/F$6)*(E$6*B$3*A$6/(2*D$6))^0.5*((A39/((G$3^2-A39^2)^0.5))-(A39/((F$3^2-A39^2)^0.5)))</f>
        <v>1.4994225440978903E-9</v>
      </c>
      <c r="G39" s="16">
        <f t="shared" si="1"/>
        <v>4.728578935067107E-2</v>
      </c>
      <c r="H39" s="5">
        <f>F$6*((D$6)/(E$6*B$3*A$6))^0.5*(((G$3^2-A39^2)^0.5-(G$3^2-G$6^2)^0.5-(G$3*LN((G$6*(G$3+(G$3^2-A39^2)^0.5))/(A39*(G$3+(G$3^2-G$6^2)^0.5)))))-((F$3^2-A39^2)^0.5-(F$3^2-G$6^2)^0.5-(F$3*LN((G$6*(F$3+(F$3^2-A39^2)^0.5))/(A39*(F$3+(F$3^2-G$6^2)^0.5))))))</f>
        <v>-77731490.302595347</v>
      </c>
      <c r="I39" s="15">
        <f t="shared" si="2"/>
        <v>-2.4648493880833127</v>
      </c>
      <c r="J39" s="5">
        <f>F$6*((2*D$6)/(E$6*B$3*A$6))^0.5*(((G$3^2-A39^2)^0.5-(G$3^2-G$6^2)^0.5-(G$3*LN((G$6*(G$3+(G$3^2-A39^2)^0.5))/(A39*(G$3+(G$3^2-G$6^2)^0.5)))))-((F$3^2-A39^2)^0.5-(F$3^2-G$6^2)^0.5-(F$3*LN((G$6*(F$3+(F$3^2-A39^2)^0.5))/(A39*(F$3+(F$3^2-G$6^2)^0.5))))))</f>
        <v>-109928927.80940305</v>
      </c>
      <c r="K39" s="15">
        <f t="shared" si="3"/>
        <v>-3.4858234338344447</v>
      </c>
    </row>
    <row r="40" spans="1:11" x14ac:dyDescent="0.25">
      <c r="A40">
        <f t="shared" si="4"/>
        <v>260</v>
      </c>
      <c r="B40" s="15">
        <f>((D$6*B$3)/(E$6*A$6))^0.5*((G$3^2-A40^2)^0.5-(F$3^2-A40^2)^0.5)</f>
        <v>-1.1277734568449624</v>
      </c>
      <c r="C40" s="15">
        <f>((D$6*B$3)/(2*E$6*A$6))^0.5*((G$3^2-A40^2)^0.5-(F$3^2-A40^2)^0.5)</f>
        <v>-0.79745625897726713</v>
      </c>
      <c r="D40" s="5">
        <f>(1/F$6)*(E$6*B$3*A$6/D$6)^0.5*((A40/((G$3^2-A40^2)^0.5))-(A40/((F$3^2-A40^2)^0.5)))</f>
        <v>2.2237104276058999E-9</v>
      </c>
      <c r="E40" s="15">
        <f t="shared" si="0"/>
        <v>7.0126932044979662E-2</v>
      </c>
      <c r="F40" s="5">
        <f>(1/F$6)*(E$6*B$3*A$6/(2*D$6))^0.5*((A40/((G$3^2-A40^2)^0.5))-(A40/((F$3^2-A40^2)^0.5)))</f>
        <v>1.5724007227553692E-9</v>
      </c>
      <c r="G40" s="16">
        <f t="shared" si="1"/>
        <v>4.9587229192813324E-2</v>
      </c>
      <c r="H40" s="5">
        <f>F$6*((D$6)/(E$6*B$3*A$6))^0.5*(((G$3^2-A40^2)^0.5-(G$3^2-G$6^2)^0.5-(G$3*LN((G$6*(G$3+(G$3^2-A40^2)^0.5))/(A40*(G$3+(G$3^2-G$6^2)^0.5)))))-((F$3^2-A40^2)^0.5-(F$3^2-G$6^2)^0.5-(F$3*LN((G$6*(F$3+(F$3^2-A40^2)^0.5))/(A40*(F$3+(F$3^2-G$6^2)^0.5))))))</f>
        <v>-78706553.571457088</v>
      </c>
      <c r="I40" s="15">
        <f t="shared" si="2"/>
        <v>-2.4957684415099282</v>
      </c>
      <c r="J40" s="5">
        <f>F$6*((2*D$6)/(E$6*B$3*A$6))^0.5*(((G$3^2-A40^2)^0.5-(G$3^2-G$6^2)^0.5-(G$3*LN((G$6*(G$3+(G$3^2-A40^2)^0.5))/(A40*(G$3+(G$3^2-G$6^2)^0.5)))))-((F$3^2-A40^2)^0.5-(F$3^2-G$6^2)^0.5-(F$3*LN((G$6*(F$3+(F$3^2-A40^2)^0.5))/(A40*(F$3+(F$3^2-G$6^2)^0.5))))))</f>
        <v>-111307875.50839916</v>
      </c>
      <c r="K40" s="15">
        <f t="shared" si="3"/>
        <v>-3.5295495785261024</v>
      </c>
    </row>
    <row r="41" spans="1:11" x14ac:dyDescent="0.25">
      <c r="A41">
        <f t="shared" si="4"/>
        <v>270</v>
      </c>
      <c r="B41" s="15">
        <f>((D$6*B$3)/(E$6*A$6))^0.5*((G$3^2-A41^2)^0.5-(F$3^2-A41^2)^0.5)</f>
        <v>-1.1310399855162692</v>
      </c>
      <c r="C41" s="15">
        <f>((D$6*B$3)/(2*E$6*A$6))^0.5*((G$3^2-A41^2)^0.5-(F$3^2-A41^2)^0.5)</f>
        <v>-0.79976604355168845</v>
      </c>
      <c r="D41" s="5">
        <f>(1/F$6)*(E$6*B$3*A$6/D$6)^0.5*((A41/((G$3^2-A41^2)^0.5))-(A41/((F$3^2-A41^2)^0.5)))</f>
        <v>2.3293630788085811E-9</v>
      </c>
      <c r="E41" s="15">
        <f t="shared" si="0"/>
        <v>7.3458794053307408E-2</v>
      </c>
      <c r="F41" s="5">
        <f>(1/F$6)*(E$6*B$3*A$6/(2*D$6))^0.5*((A41/((G$3^2-A41^2)^0.5))-(A41/((F$3^2-A41^2)^0.5)))</f>
        <v>1.6471084288711222E-9</v>
      </c>
      <c r="G41" s="16">
        <f t="shared" si="1"/>
        <v>5.1943211412879706E-2</v>
      </c>
      <c r="H41" s="5">
        <f>F$6*((D$6)/(E$6*B$3*A$6))^0.5*(((G$3^2-A41^2)^0.5-(G$3^2-G$6^2)^0.5-(G$3*LN((G$6*(G$3+(G$3^2-A41^2)^0.5))/(A41*(G$3+(G$3^2-G$6^2)^0.5)))))-((F$3^2-A41^2)^0.5-(F$3^2-G$6^2)^0.5-(F$3*LN((G$6*(F$3+(F$3^2-A41^2)^0.5))/(A41*(F$3+(F$3^2-G$6^2)^0.5))))))</f>
        <v>-79647471.787835777</v>
      </c>
      <c r="I41" s="15">
        <f t="shared" si="2"/>
        <v>-2.5256047624250311</v>
      </c>
      <c r="J41" s="5">
        <f>F$6*((2*D$6)/(E$6*B$3*A$6))^0.5*(((G$3^2-A41^2)^0.5-(G$3^2-G$6^2)^0.5-(G$3*LN((G$6*(G$3+(G$3^2-A41^2)^0.5))/(A41*(G$3+(G$3^2-G$6^2)^0.5)))))-((F$3^2-A41^2)^0.5-(F$3^2-G$6^2)^0.5-(F$3*LN((G$6*(F$3+(F$3^2-A41^2)^0.5))/(A41*(F$3+(F$3^2-G$6^2)^0.5))))))</f>
        <v>-112638534.81108581</v>
      </c>
      <c r="K41" s="15">
        <f t="shared" si="3"/>
        <v>-3.571744508215557</v>
      </c>
    </row>
    <row r="42" spans="1:11" x14ac:dyDescent="0.25">
      <c r="A42">
        <f t="shared" si="4"/>
        <v>280</v>
      </c>
      <c r="B42" s="15">
        <f>((D$6*B$3)/(E$6*A$6))^0.5*((G$3^2-A42^2)^0.5-(F$3^2-A42^2)^0.5)</f>
        <v>-1.1344599728119784</v>
      </c>
      <c r="C42" s="15">
        <f>((D$6*B$3)/(2*E$6*A$6))^0.5*((G$3^2-A42^2)^0.5-(F$3^2-A42^2)^0.5)</f>
        <v>-0.80218433976005621</v>
      </c>
      <c r="D42" s="5">
        <f>(1/F$6)*(E$6*B$3*A$6/D$6)^0.5*((A42/((G$3^2-A42^2)^0.5))-(A42/((F$3^2-A42^2)^0.5)))</f>
        <v>2.4376165753151139E-9</v>
      </c>
      <c r="E42" s="15">
        <f t="shared" si="0"/>
        <v>7.6872676319137426E-2</v>
      </c>
      <c r="F42" s="5">
        <f>(1/F$6)*(E$6*B$3*A$6/(2*D$6))^0.5*((A42/((G$3^2-A42^2)^0.5))-(A42/((F$3^2-A42^2)^0.5)))</f>
        <v>1.7236552103380457E-9</v>
      </c>
      <c r="G42" s="16">
        <f t="shared" si="1"/>
        <v>5.4357190713220614E-2</v>
      </c>
      <c r="H42" s="5">
        <f>F$6*((D$6)/(E$6*B$3*A$6))^0.5*(((G$3^2-A42^2)^0.5-(G$3^2-G$6^2)^0.5-(G$3*LN((G$6*(G$3+(G$3^2-A42^2)^0.5))/(A42*(G$3+(G$3^2-G$6^2)^0.5)))))-((F$3^2-A42^2)^0.5-(F$3^2-G$6^2)^0.5-(F$3*LN((G$6*(F$3+(F$3^2-A42^2)^0.5))/(A42*(F$3+(F$3^2-G$6^2)^0.5))))))</f>
        <v>-80556850.832640648</v>
      </c>
      <c r="I42" s="15">
        <f t="shared" si="2"/>
        <v>-2.5544409827701879</v>
      </c>
      <c r="J42" s="5">
        <f>F$6*((2*D$6)/(E$6*B$3*A$6))^0.5*(((G$3^2-A42^2)^0.5-(G$3^2-G$6^2)^0.5-(G$3*LN((G$6*(G$3+(G$3^2-A42^2)^0.5))/(A42*(G$3+(G$3^2-G$6^2)^0.5)))))-((F$3^2-A42^2)^0.5-(F$3^2-G$6^2)^0.5-(F$3*LN((G$6*(F$3+(F$3^2-A42^2)^0.5))/(A42*(F$3+(F$3^2-G$6^2)^0.5))))))</f>
        <v>-113924590.98958676</v>
      </c>
      <c r="K42" s="15">
        <f t="shared" si="3"/>
        <v>-3.6125250821152575</v>
      </c>
    </row>
    <row r="43" spans="1:11" x14ac:dyDescent="0.25">
      <c r="A43">
        <f t="shared" si="4"/>
        <v>290</v>
      </c>
      <c r="B43" s="15">
        <f>((D$6*B$3)/(E$6*A$6))^0.5*((G$3^2-A43^2)^0.5-(F$3^2-A43^2)^0.5)</f>
        <v>-1.1380372673201904</v>
      </c>
      <c r="C43" s="15">
        <f>((D$6*B$3)/(2*E$6*A$6))^0.5*((G$3^2-A43^2)^0.5-(F$3^2-A43^2)^0.5)</f>
        <v>-0.80471386896511443</v>
      </c>
      <c r="D43" s="5">
        <f>(1/F$6)*(E$6*B$3*A$6/D$6)^0.5*((A43/((G$3^2-A43^2)^0.5))-(A43/((F$3^2-A43^2)^0.5)))</f>
        <v>2.5486346396732356E-9</v>
      </c>
      <c r="E43" s="15">
        <f t="shared" si="0"/>
        <v>8.0373741996735151E-2</v>
      </c>
      <c r="F43" s="5">
        <f>(1/F$6)*(E$6*B$3*A$6/(2*D$6))^0.5*((A43/((G$3^2-A43^2)^0.5))-(A43/((F$3^2-A43^2)^0.5)))</f>
        <v>1.802156836479878E-9</v>
      </c>
      <c r="G43" s="16">
        <f t="shared" si="1"/>
        <v>5.6832817995229427E-2</v>
      </c>
      <c r="H43" s="5">
        <f>F$6*((D$6)/(E$6*B$3*A$6))^0.5*(((G$3^2-A43^2)^0.5-(G$3^2-G$6^2)^0.5-(G$3*LN((G$6*(G$3+(G$3^2-A43^2)^0.5))/(A43*(G$3+(G$3^2-G$6^2)^0.5)))))-((F$3^2-A43^2)^0.5-(F$3^2-G$6^2)^0.5-(F$3*LN((G$6*(F$3+(F$3^2-A43^2)^0.5))/(A43*(F$3+(F$3^2-G$6^2)^0.5))))))</f>
        <v>-81437025.056835651</v>
      </c>
      <c r="I43" s="15">
        <f t="shared" si="2"/>
        <v>-2.5823511243288828</v>
      </c>
      <c r="J43" s="5">
        <f>F$6*((2*D$6)/(E$6*B$3*A$6))^0.5*(((G$3^2-A43^2)^0.5-(G$3^2-G$6^2)^0.5-(G$3*LN((G$6*(G$3+(G$3^2-A43^2)^0.5))/(A43*(G$3+(G$3^2-G$6^2)^0.5)))))-((F$3^2-A43^2)^0.5-(F$3^2-G$6^2)^0.5-(F$3*LN((G$6*(F$3+(F$3^2-A43^2)^0.5))/(A43*(F$3+(F$3^2-G$6^2)^0.5))))))</f>
        <v>-115169345.31469454</v>
      </c>
      <c r="K43" s="15">
        <f t="shared" si="3"/>
        <v>-3.6519959828353166</v>
      </c>
    </row>
    <row r="44" spans="1:11" x14ac:dyDescent="0.25">
      <c r="A44">
        <f t="shared" si="4"/>
        <v>300</v>
      </c>
      <c r="B44" s="15">
        <f>((D$6*B$3)/(E$6*A$6))^0.5*((G$3^2-A44^2)^0.5-(F$3^2-A44^2)^0.5)</f>
        <v>-1.1417759593310595</v>
      </c>
      <c r="C44" s="15">
        <f>((D$6*B$3)/(2*E$6*A$6))^0.5*((G$3^2-A44^2)^0.5-(F$3^2-A44^2)^0.5)</f>
        <v>-0.80735752343876777</v>
      </c>
      <c r="D44" s="5">
        <f>(1/F$6)*(E$6*B$3*A$6/D$6)^0.5*((A44/((G$3^2-A44^2)^0.5))-(A44/((F$3^2-A44^2)^0.5)))</f>
        <v>2.6625905476770723E-9</v>
      </c>
      <c r="E44" s="15">
        <f t="shared" si="0"/>
        <v>8.3967455511544151E-2</v>
      </c>
      <c r="F44" s="5">
        <f>(1/F$6)*(E$6*B$3*A$6/(2*D$6))^0.5*((A44/((G$3^2-A44^2)^0.5))-(A44/((F$3^2-A44^2)^0.5)))</f>
        <v>1.8827358317856616E-9</v>
      </c>
      <c r="G44" s="16">
        <f t="shared" si="1"/>
        <v>5.9373957191192629E-2</v>
      </c>
      <c r="H44" s="5">
        <f>F$6*((D$6)/(E$6*B$3*A$6))^0.5*(((G$3^2-A44^2)^0.5-(G$3^2-G$6^2)^0.5-(G$3*LN((G$6*(G$3+(G$3^2-A44^2)^0.5))/(A44*(G$3+(G$3^2-G$6^2)^0.5)))))-((F$3^2-A44^2)^0.5-(F$3^2-G$6^2)^0.5-(F$3*LN((G$6*(F$3+(F$3^2-A44^2)^0.5))/(A44*(F$3+(F$3^2-G$6^2)^0.5))))))</f>
        <v>-82290094.293966725</v>
      </c>
      <c r="I44" s="15">
        <f t="shared" si="2"/>
        <v>-2.6094017723860579</v>
      </c>
      <c r="J44" s="5">
        <f>F$6*((2*D$6)/(E$6*B$3*A$6))^0.5*(((G$3^2-A44^2)^0.5-(G$3^2-G$6^2)^0.5-(G$3*LN((G$6*(G$3+(G$3^2-A44^2)^0.5))/(A44*(G$3+(G$3^2-G$6^2)^0.5)))))-((F$3^2-A44^2)^0.5-(F$3^2-G$6^2)^0.5-(F$3*LN((G$6*(F$3+(F$3^2-A44^2)^0.5))/(A44*(F$3+(F$3^2-G$6^2)^0.5))))))</f>
        <v>-116375767.39948858</v>
      </c>
      <c r="K44" s="15">
        <f t="shared" si="3"/>
        <v>-3.6902513761887552</v>
      </c>
    </row>
    <row r="45" spans="1:11" x14ac:dyDescent="0.25">
      <c r="A45">
        <f t="shared" si="4"/>
        <v>310</v>
      </c>
      <c r="B45" s="15">
        <f>((D$6*B$3)/(E$6*A$6))^0.5*((G$3^2-A45^2)^0.5-(F$3^2-A45^2)^0.5)</f>
        <v>-1.1456803951284671</v>
      </c>
      <c r="C45" s="15">
        <f>((D$6*B$3)/(2*E$6*A$6))^0.5*((G$3^2-A45^2)^0.5-(F$3^2-A45^2)^0.5)</f>
        <v>-0.81011837646782225</v>
      </c>
      <c r="D45" s="5">
        <f>(1/F$6)*(E$6*B$3*A$6/D$6)^0.5*((A45/((G$3^2-A45^2)^0.5))-(A45/((F$3^2-A45^2)^0.5)))</f>
        <v>2.7796679527987337E-9</v>
      </c>
      <c r="E45" s="15">
        <f t="shared" si="0"/>
        <v>8.7659608559460866E-2</v>
      </c>
      <c r="F45" s="5">
        <f>(1/F$6)*(E$6*B$3*A$6/(2*D$6))^0.5*((A45/((G$3^2-A45^2)^0.5))-(A45/((F$3^2-A45^2)^0.5)))</f>
        <v>1.9655220588709127E-9</v>
      </c>
      <c r="G45" s="16">
        <f t="shared" si="1"/>
        <v>6.1984703648553095E-2</v>
      </c>
      <c r="H45" s="5">
        <f>F$6*((D$6)/(E$6*B$3*A$6))^0.5*(((G$3^2-A45^2)^0.5-(G$3^2-G$6^2)^0.5-(G$3*LN((G$6*(G$3+(G$3^2-A45^2)^0.5))/(A45*(G$3+(G$3^2-G$6^2)^0.5)))))-((F$3^2-A45^2)^0.5-(F$3^2-G$6^2)^0.5-(F$3*LN((G$6*(F$3+(F$3^2-A45^2)^0.5))/(A45*(F$3+(F$3^2-G$6^2)^0.5))))))</f>
        <v>-83117954.811423928</v>
      </c>
      <c r="I45" s="15">
        <f t="shared" si="2"/>
        <v>-2.6356530571861976</v>
      </c>
      <c r="J45" s="5">
        <f>F$6*((2*D$6)/(E$6*B$3*A$6))^0.5*(((G$3^2-A45^2)^0.5-(G$3^2-G$6^2)^0.5-(G$3*LN((G$6*(G$3+(G$3^2-A45^2)^0.5))/(A45*(G$3+(G$3^2-G$6^2)^0.5)))))-((F$3^2-A45^2)^0.5-(F$3^2-G$6^2)^0.5-(F$3*LN((G$6*(F$3+(F$3^2-A45^2)^0.5))/(A45*(F$3+(F$3^2-G$6^2)^0.5))))))</f>
        <v>-117546538.97102976</v>
      </c>
      <c r="K45" s="15">
        <f t="shared" si="3"/>
        <v>-3.727376299182831</v>
      </c>
    </row>
    <row r="46" spans="1:11" x14ac:dyDescent="0.25">
      <c r="A46">
        <f t="shared" si="4"/>
        <v>320</v>
      </c>
      <c r="B46" s="15">
        <f>((D$6*B$3)/(E$6*A$6))^0.5*((G$3^2-A46^2)^0.5-(F$3^2-A46^2)^0.5)</f>
        <v>-1.1497551925193217</v>
      </c>
      <c r="C46" s="15">
        <f>((D$6*B$3)/(2*E$6*A$6))^0.5*((G$3^2-A46^2)^0.5-(F$3^2-A46^2)^0.5)</f>
        <v>-0.81299969333485678</v>
      </c>
      <c r="D46" s="5">
        <f>(1/F$6)*(E$6*B$3*A$6/D$6)^0.5*((A46/((G$3^2-A46^2)^0.5))-(A46/((F$3^2-A46^2)^0.5)))</f>
        <v>2.9000617881876009E-9</v>
      </c>
      <c r="E46" s="15">
        <f t="shared" si="0"/>
        <v>9.145634855228417E-2</v>
      </c>
      <c r="F46" s="5">
        <f>(1/F$6)*(E$6*B$3*A$6/(2*D$6))^0.5*((A46/((G$3^2-A46^2)^0.5))-(A46/((F$3^2-A46^2)^0.5)))</f>
        <v>2.0506533562874379E-9</v>
      </c>
      <c r="G46" s="16">
        <f t="shared" si="1"/>
        <v>6.4669404243880638E-2</v>
      </c>
      <c r="H46" s="5">
        <f>F$6*((D$6)/(E$6*B$3*A$6))^0.5*(((G$3^2-A46^2)^0.5-(G$3^2-G$6^2)^0.5-(G$3*LN((G$6*(G$3+(G$3^2-A46^2)^0.5))/(A46*(G$3+(G$3^2-G$6^2)^0.5)))))-((F$3^2-A46^2)^0.5-(F$3^2-G$6^2)^0.5-(F$3*LN((G$6*(F$3+(F$3^2-A46^2)^0.5))/(A46*(F$3+(F$3^2-G$6^2)^0.5))))))</f>
        <v>-83922325.356542602</v>
      </c>
      <c r="I46" s="15">
        <f t="shared" si="2"/>
        <v>-2.6611594798497782</v>
      </c>
      <c r="J46" s="5">
        <f>F$6*((2*D$6)/(E$6*B$3*A$6))^0.5*(((G$3^2-A46^2)^0.5-(G$3^2-G$6^2)^0.5-(G$3*LN((G$6*(G$3+(G$3^2-A46^2)^0.5))/(A46*(G$3+(G$3^2-G$6^2)^0.5)))))-((F$3^2-A46^2)^0.5-(F$3^2-G$6^2)^0.5-(F$3*LN((G$6*(F$3+(F$3^2-A46^2)^0.5))/(A46*(F$3+(F$3^2-G$6^2)^0.5))))))</f>
        <v>-118684090.70511003</v>
      </c>
      <c r="K46" s="15">
        <f t="shared" si="3"/>
        <v>-3.7634478280412869</v>
      </c>
    </row>
    <row r="47" spans="1:11" x14ac:dyDescent="0.25">
      <c r="A47">
        <f t="shared" si="4"/>
        <v>330</v>
      </c>
      <c r="B47" s="15">
        <f>((D$6*B$3)/(E$6*A$6))^0.5*((G$3^2-A47^2)^0.5-(F$3^2-A47^2)^0.5)</f>
        <v>-1.1540052577183173</v>
      </c>
      <c r="C47" s="15">
        <f>((D$6*B$3)/(2*E$6*A$6))^0.5*((G$3^2-A47^2)^0.5-(F$3^2-A47^2)^0.5)</f>
        <v>-0.81600494325755168</v>
      </c>
      <c r="D47" s="5">
        <f>(1/F$6)*(E$6*B$3*A$6/D$6)^0.5*((A47/((G$3^2-A47^2)^0.5))-(A47/((F$3^2-A47^2)^0.5)))</f>
        <v>3.0239792552045984E-9</v>
      </c>
      <c r="E47" s="15">
        <f t="shared" si="0"/>
        <v>9.5364209792132226E-2</v>
      </c>
      <c r="F47" s="5">
        <f>(1/F$6)*(E$6*B$3*A$6/(2*D$6))^0.5*((A47/((G$3^2-A47^2)^0.5))-(A47/((F$3^2-A47^2)^0.5)))</f>
        <v>2.1382762375226168E-9</v>
      </c>
      <c r="G47" s="16">
        <f t="shared" si="1"/>
        <v>6.7432679426513237E-2</v>
      </c>
      <c r="H47" s="5">
        <f>F$6*((D$6)/(E$6*B$3*A$6))^0.5*(((G$3^2-A47^2)^0.5-(G$3^2-G$6^2)^0.5-(G$3*LN((G$6*(G$3+(G$3^2-A47^2)^0.5))/(A47*(G$3+(G$3^2-G$6^2)^0.5)))))-((F$3^2-A47^2)^0.5-(F$3^2-G$6^2)^0.5-(F$3*LN((G$6*(F$3+(F$3^2-A47^2)^0.5))/(A47*(F$3+(F$3^2-G$6^2)^0.5))))))</f>
        <v>-84704769.204571113</v>
      </c>
      <c r="I47" s="15">
        <f t="shared" si="2"/>
        <v>-2.6859706115097386</v>
      </c>
      <c r="J47" s="5">
        <f>F$6*((2*D$6)/(E$6*B$3*A$6))^0.5*(((G$3^2-A47^2)^0.5-(G$3^2-G$6^2)^0.5-(G$3*LN((G$6*(G$3+(G$3^2-A47^2)^0.5))/(A47*(G$3+(G$3^2-G$6^2)^0.5)))))-((F$3^2-A47^2)^0.5-(F$3^2-G$6^2)^0.5-(F$3*LN((G$6*(F$3+(F$3^2-A47^2)^0.5))/(A47*(F$3+(F$3^2-G$6^2)^0.5))))))</f>
        <v>-119790633.40678734</v>
      </c>
      <c r="K47" s="15">
        <f t="shared" si="3"/>
        <v>-3.7985360669326274</v>
      </c>
    </row>
    <row r="48" spans="1:11" x14ac:dyDescent="0.25">
      <c r="A48">
        <f t="shared" si="4"/>
        <v>340</v>
      </c>
      <c r="B48" s="15">
        <f>((D$6*B$3)/(E$6*A$6))^0.5*((G$3^2-A48^2)^0.5-(F$3^2-A48^2)^0.5)</f>
        <v>-1.1584358037192044</v>
      </c>
      <c r="C48" s="15">
        <f>((D$6*B$3)/(2*E$6*A$6))^0.5*((G$3^2-A48^2)^0.5-(F$3^2-A48^2)^0.5)</f>
        <v>-0.81913781237913785</v>
      </c>
      <c r="D48" s="5">
        <f>(1/F$6)*(E$6*B$3*A$6/D$6)^0.5*((A48/((G$3^2-A48^2)^0.5))-(A48/((F$3^2-A48^2)^0.5)))</f>
        <v>3.1516409086205806E-9</v>
      </c>
      <c r="E48" s="15">
        <f t="shared" si="0"/>
        <v>9.9390147694258621E-2</v>
      </c>
      <c r="F48" s="5">
        <f>(1/F$6)*(E$6*B$3*A$6/(2*D$6))^0.5*((A48/((G$3^2-A48^2)^0.5))-(A48/((F$3^2-A48^2)^0.5)))</f>
        <v>2.2285466583505445E-9</v>
      </c>
      <c r="G48" s="16">
        <f t="shared" si="1"/>
        <v>7.0279447417742766E-2</v>
      </c>
      <c r="H48" s="5">
        <f>F$6*((D$6)/(E$6*B$3*A$6))^0.5*(((G$3^2-A48^2)^0.5-(G$3^2-G$6^2)^0.5-(G$3*LN((G$6*(G$3+(G$3^2-A48^2)^0.5))/(A48*(G$3+(G$3^2-G$6^2)^0.5)))))-((F$3^2-A48^2)^0.5-(F$3^2-G$6^2)^0.5-(F$3*LN((G$6*(F$3+(F$3^2-A48^2)^0.5))/(A48*(F$3+(F$3^2-G$6^2)^0.5))))))</f>
        <v>-85466712.925902173</v>
      </c>
      <c r="I48" s="15">
        <f t="shared" si="2"/>
        <v>-2.7101316884164821</v>
      </c>
      <c r="J48" s="5">
        <f>F$6*((2*D$6)/(E$6*B$3*A$6))^0.5*(((G$3^2-A48^2)^0.5-(G$3^2-G$6^2)^0.5-(G$3*LN((G$6*(G$3+(G$3^2-A48^2)^0.5))/(A48*(G$3+(G$3^2-G$6^2)^0.5)))))-((F$3^2-A48^2)^0.5-(F$3^2-G$6^2)^0.5-(F$3*LN((G$6*(F$3+(F$3^2-A48^2)^0.5))/(A48*(F$3+(F$3^2-G$6^2)^0.5))))))</f>
        <v>-120868184.55125874</v>
      </c>
      <c r="K48" s="15">
        <f t="shared" si="3"/>
        <v>-3.8327049895756833</v>
      </c>
    </row>
    <row r="49" spans="1:11" x14ac:dyDescent="0.25">
      <c r="A49">
        <f t="shared" si="4"/>
        <v>350</v>
      </c>
      <c r="B49" s="15">
        <f>((D$6*B$3)/(E$6*A$6))^0.5*((G$3^2-A49^2)^0.5-(F$3^2-A49^2)^0.5)</f>
        <v>-1.1630523702994731</v>
      </c>
      <c r="C49" s="15">
        <f>((D$6*B$3)/(2*E$6*A$6))^0.5*((G$3^2-A49^2)^0.5-(F$3^2-A49^2)^0.5)</f>
        <v>-0.82240221791384505</v>
      </c>
      <c r="D49" s="5">
        <f>(1/F$6)*(E$6*B$3*A$6/D$6)^0.5*((A49/((G$3^2-A49^2)^0.5))-(A49/((F$3^2-A49^2)^0.5)))</f>
        <v>3.2832818499462374E-9</v>
      </c>
      <c r="E49" s="15">
        <f t="shared" si="0"/>
        <v>0.10354157641990454</v>
      </c>
      <c r="F49" s="5">
        <f>(1/F$6)*(E$6*B$3*A$6/(2*D$6))^0.5*((A49/((G$3^2-A49^2)^0.5))-(A49/((F$3^2-A49^2)^0.5)))</f>
        <v>2.3216308606436971E-9</v>
      </c>
      <c r="G49" s="16">
        <f t="shared" si="1"/>
        <v>7.3214950821259631E-2</v>
      </c>
      <c r="H49" s="5">
        <f>F$6*((D$6)/(E$6*B$3*A$6))^0.5*(((G$3^2-A49^2)^0.5-(G$3^2-G$6^2)^0.5-(G$3*LN((G$6*(G$3+(G$3^2-A49^2)^0.5))/(A49*(G$3+(G$3^2-G$6^2)^0.5)))))-((F$3^2-A49^2)^0.5-(F$3^2-G$6^2)^0.5-(F$3*LN((G$6*(F$3+(F$3^2-A49^2)^0.5))/(A49*(F$3+(F$3^2-G$6^2)^0.5))))))</f>
        <v>-86209462.444473445</v>
      </c>
      <c r="I49" s="15">
        <f t="shared" si="2"/>
        <v>-2.7336841211464185</v>
      </c>
      <c r="J49" s="5">
        <f>F$6*((2*D$6)/(E$6*B$3*A$6))^0.5*(((G$3^2-A49^2)^0.5-(G$3^2-G$6^2)^0.5-(G$3*LN((G$6*(G$3+(G$3^2-A49^2)^0.5))/(A49*(G$3+(G$3^2-G$6^2)^0.5)))))-((F$3^2-A49^2)^0.5-(F$3^2-G$6^2)^0.5-(F$3*LN((G$6*(F$3+(F$3^2-A49^2)^0.5))/(A49*(F$3+(F$3^2-G$6^2)^0.5))))))</f>
        <v>-121918590.99386834</v>
      </c>
      <c r="K49" s="15">
        <f t="shared" si="3"/>
        <v>-3.8660131593692393</v>
      </c>
    </row>
    <row r="50" spans="1:11" x14ac:dyDescent="0.25">
      <c r="A50">
        <f t="shared" si="4"/>
        <v>360</v>
      </c>
      <c r="B50" s="15">
        <f>((D$6*B$3)/(E$6*A$6))^0.5*((G$3^2-A50^2)^0.5-(F$3^2-A50^2)^0.5)</f>
        <v>-1.1678608458226993</v>
      </c>
      <c r="C50" s="15">
        <f>((D$6*B$3)/(2*E$6*A$6))^0.5*((G$3^2-A50^2)^0.5-(F$3^2-A50^2)^0.5)</f>
        <v>-0.82580232356348771</v>
      </c>
      <c r="D50" s="5">
        <f>(1/F$6)*(E$6*B$3*A$6/D$6)^0.5*((A50/((G$3^2-A50^2)^0.5))-(A50/((F$3^2-A50^2)^0.5)))</f>
        <v>3.4191530418988775E-9</v>
      </c>
      <c r="E50" s="15">
        <f t="shared" si="0"/>
        <v>0.10782641032932301</v>
      </c>
      <c r="F50" s="5">
        <f>(1/F$6)*(E$6*B$3*A$6/(2*D$6))^0.5*((A50/((G$3^2-A50^2)^0.5))-(A50/((F$3^2-A50^2)^0.5)))</f>
        <v>2.4177063018413077E-9</v>
      </c>
      <c r="G50" s="16">
        <f t="shared" si="1"/>
        <v>7.6244785934867471E-2</v>
      </c>
      <c r="H50" s="5">
        <f>F$6*((D$6)/(E$6*B$3*A$6))^0.5*(((G$3^2-A50^2)^0.5-(G$3^2-G$6^2)^0.5-(G$3*LN((G$6*(G$3+(G$3^2-A50^2)^0.5))/(A50*(G$3+(G$3^2-G$6^2)^0.5)))))-((F$3^2-A50^2)^0.5-(F$3^2-G$6^2)^0.5-(F$3*LN((G$6*(F$3+(F$3^2-A50^2)^0.5))/(A50*(F$3+(F$3^2-G$6^2)^0.5))))))</f>
        <v>-86934216.846418694</v>
      </c>
      <c r="I50" s="15">
        <f t="shared" si="2"/>
        <v>-2.7566659324714196</v>
      </c>
      <c r="J50" s="5">
        <f>F$6*((2*D$6)/(E$6*B$3*A$6))^0.5*(((G$3^2-A50^2)^0.5-(G$3^2-G$6^2)^0.5-(G$3*LN((G$6*(G$3+(G$3^2-A50^2)^0.5))/(A50*(G$3+(G$3^2-G$6^2)^0.5)))))-((F$3^2-A50^2)^0.5-(F$3^2-G$6^2)^0.5-(F$3*LN((G$6*(F$3+(F$3^2-A50^2)^0.5))/(A50*(F$3+(F$3^2-G$6^2)^0.5))))))</f>
        <v>-122943548.4984889</v>
      </c>
      <c r="K50" s="15">
        <f t="shared" si="3"/>
        <v>-3.8985143486329559</v>
      </c>
    </row>
    <row r="51" spans="1:11" x14ac:dyDescent="0.25">
      <c r="A51">
        <f t="shared" si="4"/>
        <v>370</v>
      </c>
      <c r="B51" s="15">
        <f>((D$6*B$3)/(E$6*A$6))^0.5*((G$3^2-A51^2)^0.5-(F$3^2-A51^2)^0.5)</f>
        <v>-1.1728674910228813</v>
      </c>
      <c r="C51" s="15">
        <f>((D$6*B$3)/(2*E$6*A$6))^0.5*((G$3^2-A51^2)^0.5-(F$3^2-A51^2)^0.5)</f>
        <v>-0.82934255633553156</v>
      </c>
      <c r="D51" s="5">
        <f>(1/F$6)*(E$6*B$3*A$6/D$6)^0.5*((A51/((G$3^2-A51^2)^0.5))-(A51/((F$3^2-A51^2)^0.5)))</f>
        <v>3.5595227587890031E-9</v>
      </c>
      <c r="E51" s="15">
        <f t="shared" si="0"/>
        <v>0.11225310972116999</v>
      </c>
      <c r="F51" s="5">
        <f>(1/F$6)*(E$6*B$3*A$6/(2*D$6))^0.5*((A51/((G$3^2-A51^2)^0.5))-(A51/((F$3^2-A51^2)^0.5)))</f>
        <v>2.5169626805275517E-9</v>
      </c>
      <c r="G51" s="16">
        <f t="shared" si="1"/>
        <v>7.9374935093116869E-2</v>
      </c>
      <c r="H51" s="5">
        <f>F$6*((D$6)/(E$6*B$3*A$6))^0.5*(((G$3^2-A51^2)^0.5-(G$3^2-G$6^2)^0.5-(G$3*LN((G$6*(G$3+(G$3^2-A51^2)^0.5))/(A51*(G$3+(G$3^2-G$6^2)^0.5)))))-((F$3^2-A51^2)^0.5-(F$3^2-G$6^2)^0.5-(F$3*LN((G$6*(F$3+(F$3^2-A51^2)^0.5))/(A51*(F$3+(F$3^2-G$6^2)^0.5))))))</f>
        <v>-87642080.310160249</v>
      </c>
      <c r="I51" s="15">
        <f t="shared" si="2"/>
        <v>-2.7791121356595716</v>
      </c>
      <c r="J51" s="5">
        <f>F$6*((2*D$6)/(E$6*B$3*A$6))^0.5*(((G$3^2-A51^2)^0.5-(G$3^2-G$6^2)^0.5-(G$3*LN((G$6*(G$3+(G$3^2-A51^2)^0.5))/(A51*(G$3+(G$3^2-G$6^2)^0.5)))))-((F$3^2-A51^2)^0.5-(F$3^2-G$6^2)^0.5-(F$3*LN((G$6*(F$3+(F$3^2-A51^2)^0.5))/(A51*(F$3+(F$3^2-G$6^2)^0.5))))))</f>
        <v>-123944618.60922059</v>
      </c>
      <c r="K51" s="15">
        <f t="shared" si="3"/>
        <v>-3.930258073605422</v>
      </c>
    </row>
    <row r="52" spans="1:11" x14ac:dyDescent="0.25">
      <c r="A52">
        <f t="shared" si="4"/>
        <v>380</v>
      </c>
      <c r="B52" s="15">
        <f>((D$6*B$3)/(E$6*A$6))^0.5*((G$3^2-A52^2)^0.5-(F$3^2-A52^2)^0.5)</f>
        <v>-1.1780789649774275</v>
      </c>
      <c r="C52" s="15">
        <f>((D$6*B$3)/(2*E$6*A$6))^0.5*((G$3^2-A52^2)^0.5-(F$3^2-A52^2)^0.5)</f>
        <v>-0.83302762490876814</v>
      </c>
      <c r="D52" s="5">
        <f>(1/F$6)*(E$6*B$3*A$6/D$6)^0.5*((A52/((G$3^2-A52^2)^0.5))-(A52/((F$3^2-A52^2)^0.5)))</f>
        <v>3.7046781896600909E-9</v>
      </c>
      <c r="E52" s="15">
        <f t="shared" si="0"/>
        <v>0.11683073138912062</v>
      </c>
      <c r="F52" s="5">
        <f>(1/F$6)*(E$6*B$3*A$6/(2*D$6))^0.5*((A52/((G$3^2-A52^2)^0.5))-(A52/((F$3^2-A52^2)^0.5)))</f>
        <v>2.6196030700225528E-9</v>
      </c>
      <c r="G52" s="16">
        <f t="shared" si="1"/>
        <v>8.2611802416231228E-2</v>
      </c>
      <c r="H52" s="5">
        <f>F$6*((D$6)/(E$6*B$3*A$6))^0.5*(((G$3^2-A52^2)^0.5-(G$3^2-G$6^2)^0.5-(G$3*LN((G$6*(G$3+(G$3^2-A52^2)^0.5))/(A52*(G$3+(G$3^2-G$6^2)^0.5)))))-((F$3^2-A52^2)^0.5-(F$3^2-G$6^2)^0.5-(F$3*LN((G$6*(F$3+(F$3^2-A52^2)^0.5))/(A52*(F$3+(F$3^2-G$6^2)^0.5))))))</f>
        <v>-88334072.459844813</v>
      </c>
      <c r="I52" s="15">
        <f t="shared" si="2"/>
        <v>-2.8010550627804673</v>
      </c>
      <c r="J52" s="5">
        <f>F$6*((2*D$6)/(E$6*B$3*A$6))^0.5*(((G$3^2-A52^2)^0.5-(G$3^2-G$6^2)^0.5-(G$3*LN((G$6*(G$3+(G$3^2-A52^2)^0.5))/(A52*(G$3+(G$3^2-G$6^2)^0.5)))))-((F$3^2-A52^2)^0.5-(F$3^2-G$6^2)^0.5-(F$3*LN((G$6*(F$3+(F$3^2-A52^2)^0.5))/(A52*(F$3+(F$3^2-G$6^2)^0.5))))))</f>
        <v>-124923243.29236023</v>
      </c>
      <c r="K52" s="15">
        <f t="shared" si="3"/>
        <v>-3.9612900587379576</v>
      </c>
    </row>
    <row r="53" spans="1:11" x14ac:dyDescent="0.25">
      <c r="A53">
        <f t="shared" si="4"/>
        <v>390</v>
      </c>
      <c r="B53" s="15">
        <f>((D$6*B$3)/(E$6*A$6))^0.5*((G$3^2-A53^2)^0.5-(F$3^2-A53^2)^0.5)</f>
        <v>-1.1835023535015925</v>
      </c>
      <c r="C53" s="15">
        <f>((D$6*B$3)/(2*E$6*A$6))^0.5*((G$3^2-A53^2)^0.5-(F$3^2-A53^2)^0.5)</f>
        <v>-0.83686253971121449</v>
      </c>
      <c r="D53" s="5">
        <f>(1/F$6)*(E$6*B$3*A$6/D$6)^0.5*((A53/((G$3^2-A53^2)^0.5))-(A53/((F$3^2-A53^2)^0.5)))</f>
        <v>3.8549272133953947E-9</v>
      </c>
      <c r="E53" s="15">
        <f t="shared" si="0"/>
        <v>0.12156898460163716</v>
      </c>
      <c r="F53" s="5">
        <f>(1/F$6)*(E$6*B$3*A$6/(2*D$6))^0.5*((A53/((G$3^2-A53^2)^0.5))-(A53/((F$3^2-A53^2)^0.5)))</f>
        <v>2.7258451735724448E-9</v>
      </c>
      <c r="G53" s="16">
        <f t="shared" si="1"/>
        <v>8.5962253393780622E-2</v>
      </c>
      <c r="H53" s="5">
        <f>F$6*((D$6)/(E$6*B$3*A$6))^0.5*(((G$3^2-A53^2)^0.5-(G$3^2-G$6^2)^0.5-(G$3*LN((G$6*(G$3+(G$3^2-A53^2)^0.5))/(A53*(G$3+(G$3^2-G$6^2)^0.5)))))-((F$3^2-A53^2)^0.5-(F$3^2-G$6^2)^0.5-(F$3*LN((G$6*(F$3+(F$3^2-A53^2)^0.5))/(A53*(F$3+(F$3^2-G$6^2)^0.5))))))</f>
        <v>-89011137.389259383</v>
      </c>
      <c r="I53" s="15">
        <f t="shared" si="2"/>
        <v>-2.8225246508517055</v>
      </c>
      <c r="J53" s="5">
        <f>F$6*((2*D$6)/(E$6*B$3*A$6))^0.5*(((G$3^2-A53^2)^0.5-(G$3^2-G$6^2)^0.5-(G$3*LN((G$6*(G$3+(G$3^2-A53^2)^0.5))/(A53*(G$3+(G$3^2-G$6^2)^0.5)))))-((F$3^2-A53^2)^0.5-(F$3^2-G$6^2)^0.5-(F$3*LN((G$6*(F$3+(F$3^2-A53^2)^0.5))/(A53*(F$3+(F$3^2-G$6^2)^0.5))))))</f>
        <v>-125880757.69814549</v>
      </c>
      <c r="K53" s="15">
        <f t="shared" si="3"/>
        <v>-3.991652641366866</v>
      </c>
    </row>
    <row r="54" spans="1:11" x14ac:dyDescent="0.25">
      <c r="A54">
        <f t="shared" si="4"/>
        <v>400</v>
      </c>
      <c r="B54" s="15">
        <f>((D$6*B$3)/(E$6*A$6))^0.5*((G$3^2-A54^2)^0.5-(F$3^2-A54^2)^0.5)</f>
        <v>-1.1891452002266527</v>
      </c>
      <c r="C54" s="15">
        <f>((D$6*B$3)/(2*E$6*A$6))^0.5*((G$3^2-A54^2)^0.5-(F$3^2-A54^2)^0.5)</f>
        <v>-0.84085263489570095</v>
      </c>
      <c r="D54" s="5">
        <f>(1/F$6)*(E$6*B$3*A$6/D$6)^0.5*((A54/((G$3^2-A54^2)^0.5))-(A54/((F$3^2-A54^2)^0.5)))</f>
        <v>4.010600367766877E-9</v>
      </c>
      <c r="E54" s="15">
        <f t="shared" si="0"/>
        <v>0.12647829319789622</v>
      </c>
      <c r="F54" s="5">
        <f>(1/F$6)*(E$6*B$3*A$6/(2*D$6))^0.5*((A54/((G$3^2-A54^2)^0.5))-(A54/((F$3^2-A54^2)^0.5)))</f>
        <v>2.83592271667722E-9</v>
      </c>
      <c r="G54" s="16">
        <f t="shared" si="1"/>
        <v>8.9433658793132809E-2</v>
      </c>
      <c r="H54" s="5">
        <f>F$6*((D$6)/(E$6*B$3*A$6))^0.5*(((G$3^2-A54^2)^0.5-(G$3^2-G$6^2)^0.5-(G$3*LN((G$6*(G$3+(G$3^2-A54^2)^0.5))/(A54*(G$3+(G$3^2-G$6^2)^0.5)))))-((F$3^2-A54^2)^0.5-(F$3^2-G$6^2)^0.5-(F$3*LN((G$6*(F$3+(F$3^2-A54^2)^0.5))/(A54*(F$3+(F$3^2-G$6^2)^0.5))))))</f>
        <v>-89674151.559706837</v>
      </c>
      <c r="I54" s="15">
        <f t="shared" si="2"/>
        <v>-2.8435486922788824</v>
      </c>
      <c r="J54" s="5">
        <f>F$6*((2*D$6)/(E$6*B$3*A$6))^0.5*(((G$3^2-A54^2)^0.5-(G$3^2-G$6^2)^0.5-(G$3*LN((G$6*(G$3+(G$3^2-A54^2)^0.5))/(A54*(G$3+(G$3^2-G$6^2)^0.5)))))-((F$3^2-A54^2)^0.5-(F$3^2-G$6^2)^0.5-(F$3*LN((G$6*(F$3+(F$3^2-A54^2)^0.5))/(A54*(F$3+(F$3^2-G$6^2)^0.5))))))</f>
        <v>-126818401.33003782</v>
      </c>
      <c r="K54" s="15">
        <f t="shared" si="3"/>
        <v>-4.0213851258890729</v>
      </c>
    </row>
    <row r="55" spans="1:11" x14ac:dyDescent="0.25">
      <c r="A55">
        <f t="shared" si="4"/>
        <v>410</v>
      </c>
      <c r="B55" s="15">
        <f>((D$6*B$3)/(E$6*A$6))^0.5*((G$3^2-A55^2)^0.5-(F$3^2-A55^2)^0.5)</f>
        <v>-1.1950155406575067</v>
      </c>
      <c r="C55" s="15">
        <f>((D$6*B$3)/(2*E$6*A$6))^0.5*((G$3^2-A55^2)^0.5-(F$3^2-A55^2)^0.5)</f>
        <v>-0.84500359242223144</v>
      </c>
      <c r="D55" s="5">
        <f>(1/F$6)*(E$6*B$3*A$6/D$6)^0.5*((A55/((G$3^2-A55^2)^0.5))-(A55/((F$3^2-A55^2)^0.5)))</f>
        <v>4.1720530376150726E-9</v>
      </c>
      <c r="E55" s="15">
        <f t="shared" si="0"/>
        <v>0.13156986459422892</v>
      </c>
      <c r="F55" s="5">
        <f>(1/F$6)*(E$6*B$3*A$6/(2*D$6))^0.5*((A55/((G$3^2-A55^2)^0.5))-(A55/((F$3^2-A55^2)^0.5)))</f>
        <v>2.9500869943675522E-9</v>
      </c>
      <c r="G55" s="16">
        <f t="shared" si="1"/>
        <v>9.3033943454375129E-2</v>
      </c>
      <c r="H55" s="5">
        <f>F$6*((D$6)/(E$6*B$3*A$6))^0.5*(((G$3^2-A55^2)^0.5-(G$3^2-G$6^2)^0.5-(G$3*LN((G$6*(G$3+(G$3^2-A55^2)^0.5))/(A55*(G$3+(G$3^2-G$6^2)^0.5)))))-((F$3^2-A55^2)^0.5-(F$3^2-G$6^2)^0.5-(F$3*LN((G$6*(F$3+(F$3^2-A55^2)^0.5))/(A55*(F$3+(F$3^2-G$6^2)^0.5))))))</f>
        <v>-90323930.740261093</v>
      </c>
      <c r="I55" s="15">
        <f t="shared" si="2"/>
        <v>-2.864153054929639</v>
      </c>
      <c r="J55" s="5">
        <f>F$6*((2*D$6)/(E$6*B$3*A$6))^0.5*(((G$3^2-A55^2)^0.5-(G$3^2-G$6^2)^0.5-(G$3*LN((G$6*(G$3+(G$3^2-A55^2)^0.5))/(A55*(G$3+(G$3^2-G$6^2)^0.5)))))-((F$3^2-A55^2)^0.5-(F$3^2-G$6^2)^0.5-(F$3*LN((G$6*(F$3+(F$3^2-A55^2)^0.5))/(A55*(F$3+(F$3^2-G$6^2)^0.5))))))</f>
        <v>-127737327.85972534</v>
      </c>
      <c r="K55" s="15">
        <f t="shared" si="3"/>
        <v>-4.0505240949938273</v>
      </c>
    </row>
    <row r="56" spans="1:11" x14ac:dyDescent="0.25">
      <c r="A56">
        <f t="shared" si="4"/>
        <v>420</v>
      </c>
      <c r="B56" s="15">
        <f>((D$6*B$3)/(E$6*A$6))^0.5*((G$3^2-A56^2)^0.5-(F$3^2-A56^2)^0.5)</f>
        <v>-1.2011219395447053</v>
      </c>
      <c r="C56" s="15">
        <f>((D$6*B$3)/(2*E$6*A$6))^0.5*((G$3^2-A56^2)^0.5-(F$3^2-A56^2)^0.5)</f>
        <v>-0.84932146848399948</v>
      </c>
      <c r="D56" s="5">
        <f>(1/F$6)*(E$6*B$3*A$6/D$6)^0.5*((A56/((G$3^2-A56^2)^0.5))-(A56/((F$3^2-A56^2)^0.5)))</f>
        <v>4.3396678911010565E-9</v>
      </c>
      <c r="E56" s="15">
        <f t="shared" si="0"/>
        <v>0.13685576661376292</v>
      </c>
      <c r="F56" s="5">
        <f>(1/F$6)*(E$6*B$3*A$6/(2*D$6))^0.5*((A56/((G$3^2-A56^2)^0.5))-(A56/((F$3^2-A56^2)^0.5)))</f>
        <v>3.0686085938950809E-9</v>
      </c>
      <c r="G56" s="16">
        <f t="shared" si="1"/>
        <v>9.6771640617075272E-2</v>
      </c>
      <c r="H56" s="5">
        <f>F$6*((D$6)/(E$6*B$3*A$6))^0.5*(((G$3^2-A56^2)^0.5-(G$3^2-G$6^2)^0.5-(G$3*LN((G$6*(G$3+(G$3^2-A56^2)^0.5))/(A56*(G$3+(G$3^2-G$6^2)^0.5)))))-((F$3^2-A56^2)^0.5-(F$3^2-G$6^2)^0.5-(F$3*LN((G$6*(F$3+(F$3^2-A56^2)^0.5))/(A56*(F$3+(F$3^2-G$6^2)^0.5))))))</f>
        <v>-90961236.130547225</v>
      </c>
      <c r="I56" s="15">
        <f t="shared" si="2"/>
        <v>-2.8843618762857441</v>
      </c>
      <c r="J56" s="5">
        <f>F$6*((2*D$6)/(E$6*B$3*A$6))^0.5*(((G$3^2-A56^2)^0.5-(G$3^2-G$6^2)^0.5-(G$3*LN((G$6*(G$3+(G$3^2-A56^2)^0.5))/(A56*(G$3+(G$3^2-G$6^2)^0.5)))))-((F$3^2-A56^2)^0.5-(F$3^2-G$6^2)^0.5-(F$3*LN((G$6*(F$3+(F$3^2-A56^2)^0.5))/(A56*(F$3+(F$3^2-G$6^2)^0.5))))))</f>
        <v>-128638613.78604147</v>
      </c>
      <c r="K56" s="15">
        <f t="shared" si="3"/>
        <v>-4.0791036842352062</v>
      </c>
    </row>
    <row r="57" spans="1:11" x14ac:dyDescent="0.25">
      <c r="A57">
        <f t="shared" si="4"/>
        <v>430</v>
      </c>
      <c r="B57" s="15">
        <f>((D$6*B$3)/(E$6*A$6))^0.5*((G$3^2-A57^2)^0.5-(F$3^2-A57^2)^0.5)</f>
        <v>-1.2074735319501182</v>
      </c>
      <c r="C57" s="15">
        <f>((D$6*B$3)/(2*E$6*A$6))^0.5*((G$3^2-A57^2)^0.5-(F$3^2-A57^2)^0.5)</f>
        <v>-0.85381272254519991</v>
      </c>
      <c r="D57" s="5">
        <f>(1/F$6)*(E$6*B$3*A$6/D$6)^0.5*((A57/((G$3^2-A57^2)^0.5))-(A57/((F$3^2-A57^2)^0.5)))</f>
        <v>4.5138575973584699E-9</v>
      </c>
      <c r="E57" s="15">
        <f t="shared" si="0"/>
        <v>0.14234901319029672</v>
      </c>
      <c r="F57" s="5">
        <f>(1/F$6)*(E$6*B$3*A$6/(2*D$6))^0.5*((A57/((G$3^2-A57^2)^0.5))-(A57/((F$3^2-A57^2)^0.5)))</f>
        <v>3.1917793164025909E-9</v>
      </c>
      <c r="G57" s="16">
        <f t="shared" si="1"/>
        <v>0.1006559525220721</v>
      </c>
      <c r="H57" s="5">
        <f>F$6*((D$6)/(E$6*B$3*A$6))^0.5*(((G$3^2-A57^2)^0.5-(G$3^2-G$6^2)^0.5-(G$3*LN((G$6*(G$3+(G$3^2-A57^2)^0.5))/(A57*(G$3+(G$3^2-G$6^2)^0.5)))))-((F$3^2-A57^2)^0.5-(F$3^2-G$6^2)^0.5-(F$3*LN((G$6*(F$3+(F$3^2-A57^2)^0.5))/(A57*(F$3+(F$3^2-G$6^2)^0.5))))))</f>
        <v>-91586779.783377811</v>
      </c>
      <c r="I57" s="15">
        <f t="shared" si="2"/>
        <v>-2.9041977353937662</v>
      </c>
      <c r="J57" s="5">
        <f>F$6*((2*D$6)/(E$6*B$3*A$6))^0.5*(((G$3^2-A57^2)^0.5-(G$3^2-G$6^2)^0.5-(G$3*LN((G$6*(G$3+(G$3^2-A57^2)^0.5))/(A57*(G$3+(G$3^2-G$6^2)^0.5)))))-((F$3^2-A57^2)^0.5-(F$3^2-G$6^2)^0.5-(F$3*LN((G$6*(F$3+(F$3^2-A57^2)^0.5))/(A57*(F$3+(F$3^2-G$6^2)^0.5))))))</f>
        <v>-129523266.10373089</v>
      </c>
      <c r="K57" s="15">
        <f t="shared" si="3"/>
        <v>-4.1071558252070934</v>
      </c>
    </row>
    <row r="58" spans="1:11" x14ac:dyDescent="0.25">
      <c r="A58">
        <f t="shared" si="4"/>
        <v>440</v>
      </c>
      <c r="B58" s="15">
        <f>((D$6*B$3)/(E$6*A$6))^0.5*((G$3^2-A58^2)^0.5-(F$3^2-A58^2)^0.5)</f>
        <v>-1.2140800684369553</v>
      </c>
      <c r="C58" s="15">
        <f>((D$6*B$3)/(2*E$6*A$6))^0.5*((G$3^2-A58^2)^0.5-(F$3^2-A58^2)^0.5)</f>
        <v>-0.85848424929519873</v>
      </c>
      <c r="D58" s="5">
        <f>(1/F$6)*(E$6*B$3*A$6/D$6)^0.5*((A58/((G$3^2-A58^2)^0.5))-(A58/((F$3^2-A58^2)^0.5)))</f>
        <v>4.6950678640197776E-9</v>
      </c>
      <c r="E58" s="15">
        <f t="shared" si="0"/>
        <v>0.14806366015972772</v>
      </c>
      <c r="F58" s="5">
        <f>(1/F$6)*(E$6*B$3*A$6/(2*D$6))^0.5*((A58/((G$3^2-A58^2)^0.5))-(A58/((F$3^2-A58^2)^0.5)))</f>
        <v>3.3199143247794241E-9</v>
      </c>
      <c r="G58" s="16">
        <f t="shared" si="1"/>
        <v>0.10469681814624392</v>
      </c>
      <c r="H58" s="5">
        <f>F$6*((D$6)/(E$6*B$3*A$6))^0.5*(((G$3^2-A58^2)^0.5-(G$3^2-G$6^2)^0.5-(G$3*LN((G$6*(G$3+(G$3^2-A58^2)^0.5))/(A58*(G$3+(G$3^2-G$6^2)^0.5)))))-((F$3^2-A58^2)^0.5-(F$3^2-G$6^2)^0.5-(F$3*LN((G$6*(F$3+(F$3^2-A58^2)^0.5))/(A58*(F$3+(F$3^2-G$6^2)^0.5))))))</f>
        <v>-92201229.425748751</v>
      </c>
      <c r="I58" s="15">
        <f t="shared" si="2"/>
        <v>-2.9236818057378473</v>
      </c>
      <c r="J58" s="5">
        <f>F$6*((2*D$6)/(E$6*B$3*A$6))^0.5*(((G$3^2-A58^2)^0.5-(G$3^2-G$6^2)^0.5-(G$3*LN((G$6*(G$3+(G$3^2-A58^2)^0.5))/(A58*(G$3+(G$3^2-G$6^2)^0.5)))))-((F$3^2-A58^2)^0.5-(F$3^2-G$6^2)^0.5-(F$3*LN((G$6*(F$3+(F$3^2-A58^2)^0.5))/(A58*(F$3+(F$3^2-G$6^2)^0.5))))))</f>
        <v>-130392229.12136717</v>
      </c>
      <c r="K58" s="15">
        <f t="shared" si="3"/>
        <v>-4.1347104617379244</v>
      </c>
    </row>
    <row r="59" spans="1:11" x14ac:dyDescent="0.25">
      <c r="A59">
        <f t="shared" si="4"/>
        <v>450</v>
      </c>
      <c r="B59" s="15">
        <f>((D$6*B$3)/(E$6*A$6))^0.5*((G$3^2-A59^2)^0.5-(F$3^2-A59^2)^0.5)</f>
        <v>-1.2209519648743965</v>
      </c>
      <c r="C59" s="15">
        <f>((D$6*B$3)/(2*E$6*A$6))^0.5*((G$3^2-A59^2)^0.5-(F$3^2-A59^2)^0.5)</f>
        <v>-0.86334341386572522</v>
      </c>
      <c r="D59" s="5">
        <f>(1/F$6)*(E$6*B$3*A$6/D$6)^0.5*((A59/((G$3^2-A59^2)^0.5))-(A59/((F$3^2-A59^2)^0.5)))</f>
        <v>4.8837808391408471E-9</v>
      </c>
      <c r="E59" s="15">
        <f t="shared" si="0"/>
        <v>0.15401491254314575</v>
      </c>
      <c r="F59" s="5">
        <f>(1/F$6)*(E$6*B$3*A$6/(2*D$6))^0.5*((A59/((G$3^2-A59^2)^0.5))-(A59/((F$3^2-A59^2)^0.5)))</f>
        <v>3.4533545491854203E-9</v>
      </c>
      <c r="G59" s="16">
        <f t="shared" si="1"/>
        <v>0.10890498906311141</v>
      </c>
      <c r="H59" s="5">
        <f>F$6*((D$6)/(E$6*B$3*A$6))^0.5*(((G$3^2-A59^2)^0.5-(G$3^2-G$6^2)^0.5-(G$3*LN((G$6*(G$3+(G$3^2-A59^2)^0.5))/(A59*(G$3+(G$3^2-G$6^2)^0.5)))))-((F$3^2-A59^2)^0.5-(F$3^2-G$6^2)^0.5-(F$3*LN((G$6*(F$3+(F$3^2-A59^2)^0.5))/(A59*(F$3+(F$3^2-G$6^2)^0.5))))))</f>
        <v>-92805212.761576042</v>
      </c>
      <c r="I59" s="15">
        <f t="shared" si="2"/>
        <v>-2.9428339916785911</v>
      </c>
      <c r="J59" s="5">
        <f>F$6*((2*D$6)/(E$6*B$3*A$6))^0.5*(((G$3^2-A59^2)^0.5-(G$3^2-G$6^2)^0.5-(G$3*LN((G$6*(G$3+(G$3^2-A59^2)^0.5))/(A59*(G$3+(G$3^2-G$6^2)^0.5)))))-((F$3^2-A59^2)^0.5-(F$3^2-G$6^2)^0.5-(F$3*LN((G$6*(F$3+(F$3^2-A59^2)^0.5))/(A59*(F$3+(F$3^2-G$6^2)^0.5))))))</f>
        <v>-131246390.54634146</v>
      </c>
      <c r="K59" s="15">
        <f t="shared" si="3"/>
        <v>-4.161795742844415</v>
      </c>
    </row>
    <row r="60" spans="1:11" x14ac:dyDescent="0.25">
      <c r="A60">
        <f t="shared" si="4"/>
        <v>460</v>
      </c>
      <c r="B60" s="15">
        <f>((D$6*B$3)/(E$6*A$6))^0.5*((G$3^2-A60^2)^0.5-(F$3^2-A60^2)^0.5)</f>
        <v>-1.2281003574159264</v>
      </c>
      <c r="C60" s="15">
        <f>((D$6*B$3)/(2*E$6*A$6))^0.5*((G$3^2-A60^2)^0.5-(F$3^2-A60^2)^0.5)</f>
        <v>-0.86839809070642415</v>
      </c>
      <c r="D60" s="5">
        <f>(1/F$6)*(E$6*B$3*A$6/D$6)^0.5*((A60/((G$3^2-A60^2)^0.5))-(A60/((F$3^2-A60^2)^0.5)))</f>
        <v>5.0805189291869676E-9</v>
      </c>
      <c r="E60" s="15">
        <f t="shared" si="0"/>
        <v>0.1602192449508402</v>
      </c>
      <c r="F60" s="5">
        <f>(1/F$6)*(E$6*B$3*A$6/(2*D$6))^0.5*((A60/((G$3^2-A60^2)^0.5))-(A60/((F$3^2-A60^2)^0.5)))</f>
        <v>3.592469386774722E-9</v>
      </c>
      <c r="G60" s="16">
        <f t="shared" si="1"/>
        <v>0.11329211458132764</v>
      </c>
      <c r="H60" s="5">
        <f>F$6*((D$6)/(E$6*B$3*A$6))^0.5*(((G$3^2-A60^2)^0.5-(G$3^2-G$6^2)^0.5-(G$3*LN((G$6*(G$3+(G$3^2-A60^2)^0.5))/(A60*(G$3+(G$3^2-G$6^2)^0.5)))))-((F$3^2-A60^2)^0.5-(F$3^2-G$6^2)^0.5-(F$3*LN((G$6*(F$3+(F$3^2-A60^2)^0.5))/(A60*(F$3+(F$3^2-G$6^2)^0.5))))))</f>
        <v>-93399321.326875493</v>
      </c>
      <c r="I60" s="15">
        <f t="shared" si="2"/>
        <v>-2.9616730507000093</v>
      </c>
      <c r="J60" s="5">
        <f>F$6*((2*D$6)/(E$6*B$3*A$6))^0.5*(((G$3^2-A60^2)^0.5-(G$3^2-G$6^2)^0.5-(G$3*LN((G$6*(G$3+(G$3^2-A60^2)^0.5))/(A60*(G$3+(G$3^2-G$6^2)^0.5)))))-((F$3^2-A60^2)^0.5-(F$3^2-G$6^2)^0.5-(F$3*LN((G$6*(F$3+(F$3^2-A60^2)^0.5))/(A60*(F$3+(F$3^2-G$6^2)^0.5))))))</f>
        <v>-132086586.93690997</v>
      </c>
      <c r="K60" s="15">
        <f t="shared" si="3"/>
        <v>-4.188438195614852</v>
      </c>
    </row>
    <row r="61" spans="1:11" x14ac:dyDescent="0.25">
      <c r="A61">
        <f t="shared" si="4"/>
        <v>470</v>
      </c>
      <c r="B61" s="15">
        <f>((D$6*B$3)/(E$6*A$6))^0.5*((G$3^2-A61^2)^0.5-(F$3^2-A61^2)^0.5)</f>
        <v>-1.2355371632901744</v>
      </c>
      <c r="C61" s="15">
        <f>((D$6*B$3)/(2*E$6*A$6))^0.5*((G$3^2-A61^2)^0.5-(F$3^2-A61^2)^0.5)</f>
        <v>-0.8736567065704729</v>
      </c>
      <c r="D61" s="5">
        <f>(1/F$6)*(E$6*B$3*A$6/D$6)^0.5*((A61/((G$3^2-A61^2)^0.5))-(A61/((F$3^2-A61^2)^0.5)))</f>
        <v>5.2858490931796461E-9</v>
      </c>
      <c r="E61" s="15">
        <f t="shared" si="0"/>
        <v>0.16669453700251333</v>
      </c>
      <c r="F61" s="5">
        <f>(1/F$6)*(E$6*B$3*A$6/(2*D$6))^0.5*((A61/((G$3^2-A61^2)^0.5))-(A61/((F$3^2-A61^2)^0.5)))</f>
        <v>3.7376597381160905E-9</v>
      </c>
      <c r="G61" s="16">
        <f t="shared" si="1"/>
        <v>0.11787083750122904</v>
      </c>
      <c r="H61" s="5">
        <f>F$6*((D$6)/(E$6*B$3*A$6))^0.5*(((G$3^2-A61^2)^0.5-(G$3^2-G$6^2)^0.5-(G$3*LN((G$6*(G$3+(G$3^2-A61^2)^0.5))/(A61*(G$3+(G$3^2-G$6^2)^0.5)))))-((F$3^2-A61^2)^0.5-(F$3^2-G$6^2)^0.5-(F$3*LN((G$6*(F$3+(F$3^2-A61^2)^0.5))/(A61*(F$3+(F$3^2-G$6^2)^0.5))))))</f>
        <v>-93984113.957748309</v>
      </c>
      <c r="I61" s="15">
        <f t="shared" si="2"/>
        <v>-2.9802167033786247</v>
      </c>
      <c r="J61" s="5">
        <f>F$6*((2*D$6)/(E$6*B$3*A$6))^0.5*(((G$3^2-A61^2)^0.5-(G$3^2-G$6^2)^0.5-(G$3*LN((G$6*(G$3+(G$3^2-A61^2)^0.5))/(A61*(G$3+(G$3^2-G$6^2)^0.5)))))-((F$3^2-A61^2)^0.5-(F$3^2-G$6^2)^0.5-(F$3*LN((G$6*(F$3+(F$3^2-A61^2)^0.5))/(A61*(F$3+(F$3^2-G$6^2)^0.5))))))</f>
        <v>-132913608.60666615</v>
      </c>
      <c r="K61" s="15">
        <f t="shared" si="3"/>
        <v>-4.214662880728886</v>
      </c>
    </row>
    <row r="62" spans="1:11" x14ac:dyDescent="0.25">
      <c r="A62">
        <f t="shared" si="4"/>
        <v>480</v>
      </c>
      <c r="B62" s="15">
        <f>((D$6*B$3)/(E$6*A$6))^0.5*((G$3^2-A62^2)^0.5-(F$3^2-A62^2)^0.5)</f>
        <v>-1.2432751481370563</v>
      </c>
      <c r="C62" s="15">
        <f>((D$6*B$3)/(2*E$6*A$6))^0.5*((G$3^2-A62^2)^0.5-(F$3^2-A62^2)^0.5)</f>
        <v>-0.87912828812842181</v>
      </c>
      <c r="D62" s="5">
        <f>(1/F$6)*(E$6*B$3*A$6/D$6)^0.5*((A62/((G$3^2-A62^2)^0.5))-(A62/((F$3^2-A62^2)^0.5)))</f>
        <v>5.5003876831193736E-9</v>
      </c>
      <c r="E62" s="15">
        <f t="shared" si="0"/>
        <v>0.17346022597485256</v>
      </c>
      <c r="F62" s="5">
        <f>(1/F$6)*(E$6*B$3*A$6/(2*D$6))^0.5*((A62/((G$3^2-A62^2)^0.5))-(A62/((F$3^2-A62^2)^0.5)))</f>
        <v>3.8893614298886721E-9</v>
      </c>
      <c r="G62" s="16">
        <f t="shared" si="1"/>
        <v>0.12265490205296917</v>
      </c>
      <c r="H62" s="5">
        <f>F$6*((D$6)/(E$6*B$3*A$6))^0.5*(((G$3^2-A62^2)^0.5-(G$3^2-G$6^2)^0.5-(G$3*LN((G$6*(G$3+(G$3^2-A62^2)^0.5))/(A62*(G$3+(G$3^2-G$6^2)^0.5)))))-((F$3^2-A62^2)^0.5-(F$3^2-G$6^2)^0.5-(F$3*LN((G$6*(F$3+(F$3^2-A62^2)^0.5))/(A62*(F$3+(F$3^2-G$6^2)^0.5))))))</f>
        <v>-94560119.922983736</v>
      </c>
      <c r="I62" s="15">
        <f t="shared" si="2"/>
        <v>-2.9984817327176478</v>
      </c>
      <c r="J62" s="5">
        <f>F$6*((2*D$6)/(E$6*B$3*A$6))^0.5*(((G$3^2-A62^2)^0.5-(G$3^2-G$6^2)^0.5-(G$3*LN((G$6*(G$3+(G$3^2-A62^2)^0.5))/(A62*(G$3+(G$3^2-G$6^2)^0.5)))))-((F$3^2-A62^2)^0.5-(F$3^2-G$6^2)^0.5-(F$3*LN((G$6*(F$3+(F$3^2-A62^2)^0.5))/(A62*(F$3+(F$3^2-G$6^2)^0.5))))))</f>
        <v>-133728204.0547099</v>
      </c>
      <c r="K62" s="15">
        <f t="shared" si="3"/>
        <v>-4.2404935329372746</v>
      </c>
    </row>
    <row r="63" spans="1:11" x14ac:dyDescent="0.25">
      <c r="A63">
        <f t="shared" si="4"/>
        <v>490</v>
      </c>
      <c r="B63" s="15">
        <f>((D$6*B$3)/(E$6*A$6))^0.5*((G$3^2-A63^2)^0.5-(F$3^2-A63^2)^0.5)</f>
        <v>-1.2513280007297964</v>
      </c>
      <c r="C63" s="15">
        <f>((D$6*B$3)/(2*E$6*A$6))^0.5*((G$3^2-A63^2)^0.5-(F$3^2-A63^2)^0.5)</f>
        <v>-0.88482251480464413</v>
      </c>
      <c r="D63" s="5">
        <f>(1/F$6)*(E$6*B$3*A$6/D$6)^0.5*((A63/((G$3^2-A63^2)^0.5))-(A63/((F$3^2-A63^2)^0.5)))</f>
        <v>5.7248059127104814E-9</v>
      </c>
      <c r="E63" s="15">
        <f t="shared" si="0"/>
        <v>0.18053747926323774</v>
      </c>
      <c r="F63" s="5">
        <f>(1/F$6)*(E$6*B$3*A$6/(2*D$6))^0.5*((A63/((G$3^2-A63^2)^0.5))-(A63/((F$3^2-A63^2)^0.5)))</f>
        <v>4.0480490818544243E-9</v>
      </c>
      <c r="G63" s="16">
        <f t="shared" si="1"/>
        <v>0.12765927584536113</v>
      </c>
      <c r="H63" s="5">
        <f>F$6*((D$6)/(E$6*B$3*A$6))^0.5*(((G$3^2-A63^2)^0.5-(G$3^2-G$6^2)^0.5-(G$3*LN((G$6*(G$3+(G$3^2-A63^2)^0.5))/(A63*(G$3+(G$3^2-G$6^2)^0.5)))))-((F$3^2-A63^2)^0.5-(F$3^2-G$6^2)^0.5-(F$3*LN((G$6*(F$3+(F$3^2-A63^2)^0.5))/(A63*(F$3+(F$3^2-G$6^2)^0.5))))))</f>
        <v>-95127841.765929461</v>
      </c>
      <c r="I63" s="15">
        <f t="shared" si="2"/>
        <v>-3.0164840742620962</v>
      </c>
      <c r="J63" s="5">
        <f>F$6*((2*D$6)/(E$6*B$3*A$6))^0.5*(((G$3^2-A63^2)^0.5-(G$3^2-G$6^2)^0.5-(G$3*LN((G$6*(G$3+(G$3^2-A63^2)^0.5))/(A63*(G$3+(G$3^2-G$6^2)^0.5)))))-((F$3^2-A63^2)^0.5-(F$3^2-G$6^2)^0.5-(F$3*LN((G$6*(F$3+(F$3^2-A63^2)^0.5))/(A63*(F$3+(F$3^2-G$6^2)^0.5))))))</f>
        <v>-134531083.98465919</v>
      </c>
      <c r="K63" s="15">
        <f t="shared" si="3"/>
        <v>-4.2659526885039067</v>
      </c>
    </row>
    <row r="64" spans="1:11" x14ac:dyDescent="0.25">
      <c r="A64">
        <f t="shared" si="4"/>
        <v>500</v>
      </c>
      <c r="B64" s="15">
        <f>((D$6*B$3)/(E$6*A$6))^0.5*((G$3^2-A64^2)^0.5-(F$3^2-A64^2)^0.5)</f>
        <v>-1.2597104160522588</v>
      </c>
      <c r="C64" s="15">
        <f>((D$6*B$3)/(2*E$6*A$6))^0.5*((G$3^2-A64^2)^0.5-(F$3^2-A64^2)^0.5)</f>
        <v>-0.89074977752187934</v>
      </c>
      <c r="D64" s="5">
        <f>(1/F$6)*(E$6*B$3*A$6/D$6)^0.5*((A64/((G$3^2-A64^2)^0.5))-(A64/((F$3^2-A64^2)^0.5)))</f>
        <v>5.9598360506413073E-9</v>
      </c>
      <c r="E64" s="15">
        <f t="shared" si="0"/>
        <v>0.18794938969302427</v>
      </c>
      <c r="F64" s="5">
        <f>(1/F$6)*(E$6*B$3*A$6/(2*D$6))^0.5*((A64/((G$3^2-A64^2)^0.5))-(A64/((F$3^2-A64^2)^0.5)))</f>
        <v>4.2142404861685205E-9</v>
      </c>
      <c r="G64" s="16">
        <f t="shared" si="1"/>
        <v>0.13290028797181047</v>
      </c>
      <c r="H64" s="5">
        <f>F$6*((D$6)/(E$6*B$3*A$6))^0.5*(((G$3^2-A64^2)^0.5-(G$3^2-G$6^2)^0.5-(G$3*LN((G$6*(G$3+(G$3^2-A64^2)^0.5))/(A64*(G$3+(G$3^2-G$6^2)^0.5)))))-((F$3^2-A64^2)^0.5-(F$3^2-G$6^2)^0.5-(F$3*LN((G$6*(F$3+(F$3^2-A64^2)^0.5))/(A64*(F$3+(F$3^2-G$6^2)^0.5))))))</f>
        <v>-95687757.89440839</v>
      </c>
      <c r="I64" s="15">
        <f t="shared" si="2"/>
        <v>-3.0342388982245176</v>
      </c>
      <c r="J64" s="5">
        <f>F$6*((2*D$6)/(E$6*B$3*A$6))^0.5*(((G$3^2-A64^2)^0.5-(G$3^2-G$6^2)^0.5-(G$3*LN((G$6*(G$3+(G$3^2-A64^2)^0.5))/(A64*(G$3+(G$3^2-G$6^2)^0.5)))))-((F$3^2-A64^2)^0.5-(F$3^2-G$6^2)^0.5-(F$3*LN((G$6*(F$3+(F$3^2-A64^2)^0.5))/(A64*(F$3+(F$3^2-G$6^2)^0.5))))))</f>
        <v>-135322924.96734554</v>
      </c>
      <c r="K64" s="15">
        <f t="shared" si="3"/>
        <v>-4.2910618013491097</v>
      </c>
    </row>
    <row r="65" spans="1:11" x14ac:dyDescent="0.25">
      <c r="A65">
        <f t="shared" si="4"/>
        <v>510</v>
      </c>
      <c r="B65" s="15">
        <f>((D$6*B$3)/(E$6*A$6))^0.5*((G$3^2-A65^2)^0.5-(F$3^2-A65^2)^0.5)</f>
        <v>-1.2684381878499464</v>
      </c>
      <c r="C65" s="15">
        <f>((D$6*B$3)/(2*E$6*A$6))^0.5*((G$3^2-A65^2)^0.5-(F$3^2-A65^2)^0.5)</f>
        <v>-0.896921244144673</v>
      </c>
      <c r="D65" s="5">
        <f>(1/F$6)*(E$6*B$3*A$6/D$6)^0.5*((A65/((G$3^2-A65^2)^0.5))-(A65/((F$3^2-A65^2)^0.5)))</f>
        <v>6.2062784517093651E-9</v>
      </c>
      <c r="E65" s="15">
        <f t="shared" si="0"/>
        <v>0.19572119725310652</v>
      </c>
      <c r="F65" s="5">
        <f>(1/F$6)*(E$6*B$3*A$6/(2*D$6))^0.5*((A65/((G$3^2-A65^2)^0.5))-(A65/((F$3^2-A65^2)^0.5)))</f>
        <v>4.3885015791356392E-9</v>
      </c>
      <c r="G65" s="16">
        <f t="shared" si="1"/>
        <v>0.1383957857996215</v>
      </c>
      <c r="H65" s="5">
        <f>F$6*((D$6)/(E$6*B$3*A$6))^0.5*(((G$3^2-A65^2)^0.5-(G$3^2-G$6^2)^0.5-(G$3*LN((G$6*(G$3+(G$3^2-A65^2)^0.5))/(A65*(G$3+(G$3^2-G$6^2)^0.5)))))-((F$3^2-A65^2)^0.5-(F$3^2-G$6^2)^0.5-(F$3*LN((G$6*(F$3+(F$3^2-A65^2)^0.5))/(A65*(F$3+(F$3^2-G$6^2)^0.5))))))</f>
        <v>-96240324.95247227</v>
      </c>
      <c r="I65" s="15">
        <f t="shared" si="2"/>
        <v>-3.051760684692804</v>
      </c>
      <c r="J65" s="5">
        <f>F$6*((2*D$6)/(E$6*B$3*A$6))^0.5*(((G$3^2-A65^2)^0.5-(G$3^2-G$6^2)^0.5-(G$3*LN((G$6*(G$3+(G$3^2-A65^2)^0.5))/(A65*(G$3+(G$3^2-G$6^2)^0.5)))))-((F$3^2-A65^2)^0.5-(F$3^2-G$6^2)^0.5-(F$3*LN((G$6*(F$3+(F$3^2-A65^2)^0.5))/(A65*(F$3+(F$3^2-G$6^2)^0.5))))))</f>
        <v>-136104372.79498008</v>
      </c>
      <c r="K65" s="15">
        <f t="shared" si="3"/>
        <v>-4.315841349409566</v>
      </c>
    </row>
    <row r="66" spans="1:11" x14ac:dyDescent="0.25">
      <c r="A66">
        <f t="shared" si="4"/>
        <v>520</v>
      </c>
      <c r="B66" s="15">
        <f>((D$6*B$3)/(E$6*A$6))^0.5*((G$3^2-A66^2)^0.5-(F$3^2-A66^2)^0.5)</f>
        <v>-1.2775283119504264</v>
      </c>
      <c r="C66" s="15">
        <f>((D$6*B$3)/(2*E$6*A$6))^0.5*((G$3^2-A66^2)^0.5-(F$3^2-A66^2)^0.5)</f>
        <v>-0.90334893253794957</v>
      </c>
      <c r="D66" s="5">
        <f>(1/F$6)*(E$6*B$3*A$6/D$6)^0.5*((A66/((G$3^2-A66^2)^0.5))-(A66/((F$3^2-A66^2)^0.5)))</f>
        <v>6.4650095595621062E-9</v>
      </c>
      <c r="E66" s="15">
        <f t="shared" si="0"/>
        <v>0.20388054147035056</v>
      </c>
      <c r="F66" s="5">
        <f>(1/F$6)*(E$6*B$3*A$6/(2*D$6))^0.5*((A66/((G$3^2-A66^2)^0.5))-(A66/((F$3^2-A66^2)^0.5)))</f>
        <v>4.5714521000022204E-9</v>
      </c>
      <c r="G66" s="16">
        <f t="shared" si="1"/>
        <v>0.14416531342567002</v>
      </c>
      <c r="H66" s="5">
        <f>F$6*((D$6)/(E$6*B$3*A$6))^0.5*(((G$3^2-A66^2)^0.5-(G$3^2-G$6^2)^0.5-(G$3*LN((G$6*(G$3+(G$3^2-A66^2)^0.5))/(A66*(G$3+(G$3^2-G$6^2)^0.5)))))-((F$3^2-A66^2)^0.5-(F$3^2-G$6^2)^0.5-(F$3*LN((G$6*(F$3+(F$3^2-A66^2)^0.5))/(A66*(F$3+(F$3^2-G$6^2)^0.5))))))</f>
        <v>-96785980.003792554</v>
      </c>
      <c r="I66" s="15">
        <f t="shared" si="2"/>
        <v>-3.0690632928650605</v>
      </c>
      <c r="J66" s="5">
        <f>F$6*((2*D$6)/(E$6*B$3*A$6))^0.5*(((G$3^2-A66^2)^0.5-(G$3^2-G$6^2)^0.5-(G$3*LN((G$6*(G$3+(G$3^2-A66^2)^0.5))/(A66*(G$3+(G$3^2-G$6^2)^0.5)))))-((F$3^2-A66^2)^0.5-(F$3^2-G$6^2)^0.5-(F$3*LN((G$6*(F$3+(F$3^2-A66^2)^0.5))/(A66*(F$3+(F$3^2-G$6^2)^0.5))))))</f>
        <v>-136876045.56893459</v>
      </c>
      <c r="K66" s="15">
        <f t="shared" si="3"/>
        <v>-4.3403109325511986</v>
      </c>
    </row>
    <row r="67" spans="1:11" x14ac:dyDescent="0.25">
      <c r="A67">
        <f t="shared" si="4"/>
        <v>530</v>
      </c>
      <c r="B67" s="15">
        <f>((D$6*B$3)/(E$6*A$6))^0.5*((G$3^2-A67^2)^0.5-(F$3^2-A67^2)^0.5)</f>
        <v>-1.2869991018580187</v>
      </c>
      <c r="C67" s="15">
        <f>((D$6*B$3)/(2*E$6*A$6))^0.5*((G$3^2-A67^2)^0.5-(F$3^2-A67^2)^0.5)</f>
        <v>-0.9100457923048012</v>
      </c>
      <c r="D67" s="5">
        <f>(1/F$6)*(E$6*B$3*A$6/D$6)^0.5*((A67/((G$3^2-A67^2)^0.5))-(A67/((F$3^2-A67^2)^0.5)))</f>
        <v>6.7369910395389229E-9</v>
      </c>
      <c r="E67" s="15">
        <f t="shared" si="0"/>
        <v>0.21245774942289947</v>
      </c>
      <c r="F67" s="5">
        <f>(1/F$6)*(E$6*B$3*A$6/(2*D$6))^0.5*((A67/((G$3^2-A67^2)^0.5))-(A67/((F$3^2-A67^2)^0.5)))</f>
        <v>4.7637720488509806E-9</v>
      </c>
      <c r="G67" s="16">
        <f t="shared" si="1"/>
        <v>0.15023031533256453</v>
      </c>
      <c r="H67" s="5">
        <f>F$6*((D$6)/(E$6*B$3*A$6))^0.5*(((G$3^2-A67^2)^0.5-(G$3^2-G$6^2)^0.5-(G$3*LN((G$6*(G$3+(G$3^2-A67^2)^0.5))/(A67*(G$3+(G$3^2-G$6^2)^0.5)))))-((F$3^2-A67^2)^0.5-(F$3^2-G$6^2)^0.5-(F$3*LN((G$6*(F$3+(F$3^2-A67^2)^0.5))/(A67*(F$3+(F$3^2-G$6^2)^0.5))))))</f>
        <v>-97325142.553037435</v>
      </c>
      <c r="I67" s="15">
        <f t="shared" si="2"/>
        <v>-3.086160025147052</v>
      </c>
      <c r="J67" s="5">
        <f>F$6*((2*D$6)/(E$6*B$3*A$6))^0.5*(((G$3^2-A67^2)^0.5-(G$3^2-G$6^2)^0.5-(G$3*LN((G$6*(G$3+(G$3^2-A67^2)^0.5))/(A67*(G$3+(G$3^2-G$6^2)^0.5)))))-((F$3^2-A67^2)^0.5-(F$3^2-G$6^2)^0.5-(F$3*LN((G$6*(F$3+(F$3^2-A67^2)^0.5))/(A67*(F$3+(F$3^2-G$6^2)^0.5))))))</f>
        <v>-137638536.55840036</v>
      </c>
      <c r="K67" s="15">
        <f t="shared" si="3"/>
        <v>-4.364489363216653</v>
      </c>
    </row>
    <row r="68" spans="1:11" x14ac:dyDescent="0.25">
      <c r="A68">
        <f t="shared" si="4"/>
        <v>540</v>
      </c>
      <c r="B68" s="15">
        <f>((D$6*B$3)/(E$6*A$6))^0.5*((G$3^2-A68^2)^0.5-(F$3^2-A68^2)^0.5)</f>
        <v>-1.2968703183754833</v>
      </c>
      <c r="C68" s="15">
        <f>((D$6*B$3)/(2*E$6*A$6))^0.5*((G$3^2-A68^2)^0.5-(F$3^2-A68^2)^0.5)</f>
        <v>-0.91702579644286097</v>
      </c>
      <c r="D68" s="5">
        <f>(1/F$6)*(E$6*B$3*A$6/D$6)^0.5*((A68/((G$3^2-A68^2)^0.5))-(A68/((F$3^2-A68^2)^0.5)))</f>
        <v>7.0232802300183805E-9</v>
      </c>
      <c r="E68" s="15">
        <f t="shared" si="0"/>
        <v>0.22148616533385965</v>
      </c>
      <c r="F68" s="5">
        <f>(1/F$6)*(E$6*B$3*A$6/(2*D$6))^0.5*((A68/((G$3^2-A68^2)^0.5))-(A68/((F$3^2-A68^2)^0.5)))</f>
        <v>4.9662090768194124E-9</v>
      </c>
      <c r="G68" s="16">
        <f t="shared" si="1"/>
        <v>0.15661436944657697</v>
      </c>
      <c r="H68" s="5">
        <f>F$6*((D$6)/(E$6*B$3*A$6))^0.5*(((G$3^2-A68^2)^0.5-(G$3^2-G$6^2)^0.5-(G$3*LN((G$6*(G$3+(G$3^2-A68^2)^0.5))/(A68*(G$3+(G$3^2-G$6^2)^0.5)))))-((F$3^2-A68^2)^0.5-(F$3^2-G$6^2)^0.5-(F$3*LN((G$6*(F$3+(F$3^2-A68^2)^0.5))/(A68*(F$3+(F$3^2-G$6^2)^0.5))))))</f>
        <v>-97858216.428808242</v>
      </c>
      <c r="I68" s="15">
        <f t="shared" si="2"/>
        <v>-3.1030636868597234</v>
      </c>
      <c r="J68" s="5">
        <f>F$6*((2*D$6)/(E$6*B$3*A$6))^0.5*(((G$3^2-A68^2)^0.5-(G$3^2-G$6^2)^0.5-(G$3*LN((G$6*(G$3+(G$3^2-A68^2)^0.5))/(A68*(G$3+(G$3^2-G$6^2)^0.5)))))-((F$3^2-A68^2)^0.5-(F$3^2-G$6^2)^0.5-(F$3*LN((G$6*(F$3+(F$3^2-A68^2)^0.5))/(A68*(F$3+(F$3^2-G$6^2)^0.5))))))</f>
        <v>-138392416.86326224</v>
      </c>
      <c r="K68" s="15">
        <f t="shared" si="3"/>
        <v>-4.3883947508644798</v>
      </c>
    </row>
    <row r="69" spans="1:11" x14ac:dyDescent="0.25">
      <c r="A69">
        <f t="shared" si="4"/>
        <v>550</v>
      </c>
      <c r="B69" s="15">
        <f>((D$6*B$3)/(E$6*A$6))^0.5*((G$3^2-A69^2)^0.5-(F$3^2-A69^2)^0.5)</f>
        <v>-1.3071633153014559</v>
      </c>
      <c r="C69" s="15">
        <f>((D$6*B$3)/(2*E$6*A$6))^0.5*((G$3^2-A69^2)^0.5-(F$3^2-A69^2)^0.5)</f>
        <v>-0.92430404436794855</v>
      </c>
      <c r="D69" s="5">
        <f>(1/F$6)*(E$6*B$3*A$6/D$6)^0.5*((A69/((G$3^2-A69^2)^0.5))-(A69/((F$3^2-A69^2)^0.5)))</f>
        <v>7.3250421370664203E-9</v>
      </c>
      <c r="E69" s="15">
        <f t="shared" si="0"/>
        <v>0.23100252883452663</v>
      </c>
      <c r="F69" s="5">
        <f>(1/F$6)*(E$6*B$3*A$6/(2*D$6))^0.5*((A69/((G$3^2-A69^2)^0.5))-(A69/((F$3^2-A69^2)^0.5)))</f>
        <v>5.179586967596866E-9</v>
      </c>
      <c r="G69" s="16">
        <f t="shared" si="1"/>
        <v>0.16334345461013478</v>
      </c>
      <c r="H69" s="5">
        <f>F$6*((D$6)/(E$6*B$3*A$6))^0.5*(((G$3^2-A69^2)^0.5-(G$3^2-G$6^2)^0.5-(G$3*LN((G$6*(G$3+(G$3^2-A69^2)^0.5))/(A69*(G$3+(G$3^2-G$6^2)^0.5)))))-((F$3^2-A69^2)^0.5-(F$3^2-G$6^2)^0.5-(F$3*LN((G$6*(F$3+(F$3^2-A69^2)^0.5))/(A69*(F$3+(F$3^2-G$6^2)^0.5))))))</f>
        <v>-98385591.549500093</v>
      </c>
      <c r="I69" s="15">
        <f t="shared" si="2"/>
        <v>-3.119786642234275</v>
      </c>
      <c r="J69" s="5">
        <f>F$6*((2*D$6)/(E$6*B$3*A$6))^0.5*(((G$3^2-A69^2)^0.5-(G$3^2-G$6^2)^0.5-(G$3*LN((G$6*(G$3+(G$3^2-A69^2)^0.5))/(A69*(G$3+(G$3^2-G$6^2)^0.5)))))-((F$3^2-A69^2)^0.5-(F$3^2-G$6^2)^0.5-(F$3*LN((G$6*(F$3+(F$3^2-A69^2)^0.5))/(A69*(F$3+(F$3^2-G$6^2)^0.5))))))</f>
        <v>-139138237.91140279</v>
      </c>
      <c r="K69" s="15">
        <f t="shared" si="3"/>
        <v>-4.4120445811581304</v>
      </c>
    </row>
    <row r="70" spans="1:11" x14ac:dyDescent="0.25">
      <c r="A70">
        <f t="shared" si="4"/>
        <v>560</v>
      </c>
      <c r="B70" s="15">
        <f>((D$6*B$3)/(E$6*A$6))^0.5*((G$3^2-A70^2)^0.5-(F$3^2-A70^2)^0.5)</f>
        <v>-1.3179012036053734</v>
      </c>
      <c r="C70" s="15">
        <f>((D$6*B$3)/(2*E$6*A$6))^0.5*((G$3^2-A70^2)^0.5-(F$3^2-A70^2)^0.5)</f>
        <v>-0.93189687800327237</v>
      </c>
      <c r="D70" s="5">
        <f>(1/F$6)*(E$6*B$3*A$6/D$6)^0.5*((A70/((G$3^2-A70^2)^0.5))-(A70/((F$3^2-A70^2)^0.5)))</f>
        <v>7.6435632415941851E-9</v>
      </c>
      <c r="E70" s="15">
        <f t="shared" si="0"/>
        <v>0.24104741038691424</v>
      </c>
      <c r="F70" s="5">
        <f>(1/F$6)*(E$6*B$3*A$6/(2*D$6))^0.5*((A70/((G$3^2-A70^2)^0.5))-(A70/((F$3^2-A70^2)^0.5)))</f>
        <v>5.404815400559477E-9</v>
      </c>
      <c r="G70" s="16">
        <f t="shared" si="1"/>
        <v>0.17044625847204367</v>
      </c>
      <c r="H70" s="5">
        <f>F$6*((D$6)/(E$6*B$3*A$6))^0.5*(((G$3^2-A70^2)^0.5-(G$3^2-G$6^2)^0.5-(G$3*LN((G$6*(G$3+(G$3^2-A70^2)^0.5))/(A70*(G$3+(G$3^2-G$6^2)^0.5)))))-((F$3^2-A70^2)^0.5-(F$3^2-G$6^2)^0.5-(F$3*LN((G$6*(F$3+(F$3^2-A70^2)^0.5))/(A70*(F$3+(F$3^2-G$6^2)^0.5))))))</f>
        <v>-98907645.591587722</v>
      </c>
      <c r="I70" s="15">
        <f t="shared" si="2"/>
        <v>-3.136340867313157</v>
      </c>
      <c r="J70" s="5">
        <f>F$6*((2*D$6)/(E$6*B$3*A$6))^0.5*(((G$3^2-A70^2)^0.5-(G$3^2-G$6^2)^0.5-(G$3*LN((G$6*(G$3+(G$3^2-A70^2)^0.5))/(A70*(G$3+(G$3^2-G$6^2)^0.5)))))-((F$3^2-A70^2)^0.5-(F$3^2-G$6^2)^0.5-(F$3*LN((G$6*(F$3+(F$3^2-A70^2)^0.5))/(A70*(F$3+(F$3^2-G$6^2)^0.5))))))</f>
        <v>-139876533.8180148</v>
      </c>
      <c r="K70" s="15">
        <f t="shared" si="3"/>
        <v>-4.4354557907792618</v>
      </c>
    </row>
    <row r="71" spans="1:11" x14ac:dyDescent="0.25">
      <c r="A71">
        <f t="shared" si="4"/>
        <v>570</v>
      </c>
      <c r="B71" s="15">
        <f>((D$6*B$3)/(E$6*A$6))^0.5*((G$3^2-A71^2)^0.5-(F$3^2-A71^2)^0.5)</f>
        <v>-1.3291090369061354</v>
      </c>
      <c r="C71" s="15">
        <f>((D$6*B$3)/(2*E$6*A$6))^0.5*((G$3^2-A71^2)^0.5-(F$3^2-A71^2)^0.5)</f>
        <v>-0.93982201293264955</v>
      </c>
      <c r="D71" s="5">
        <f>(1/F$6)*(E$6*B$3*A$6/D$6)^0.5*((A71/((G$3^2-A71^2)^0.5))-(A71/((F$3^2-A71^2)^0.5)))</f>
        <v>7.9802674427023688E-9</v>
      </c>
      <c r="E71" s="15">
        <f t="shared" si="0"/>
        <v>0.25166571407306187</v>
      </c>
      <c r="F71" s="5">
        <f>(1/F$6)*(E$6*B$3*A$6/(2*D$6))^0.5*((A71/((G$3^2-A71^2)^0.5))-(A71/((F$3^2-A71^2)^0.5)))</f>
        <v>5.6429012244170726E-9</v>
      </c>
      <c r="G71" s="16">
        <f t="shared" si="1"/>
        <v>0.17795453301321679</v>
      </c>
      <c r="H71" s="5">
        <f>F$6*((D$6)/(E$6*B$3*A$6))^0.5*(((G$3^2-A71^2)^0.5-(G$3^2-G$6^2)^0.5-(G$3*LN((G$6*(G$3+(G$3^2-A71^2)^0.5))/(A71*(G$3+(G$3^2-G$6^2)^0.5)))))-((F$3^2-A71^2)^0.5-(F$3^2-G$6^2)^0.5-(F$3*LN((G$6*(F$3+(F$3^2-A71^2)^0.5))/(A71*(F$3+(F$3^2-G$6^2)^0.5))))))</f>
        <v>-99424745.578439966</v>
      </c>
      <c r="I71" s="15">
        <f t="shared" si="2"/>
        <v>-3.1527380003310492</v>
      </c>
      <c r="J71" s="5">
        <f>F$6*((2*D$6)/(E$6*B$3*A$6))^0.5*(((G$3^2-A71^2)^0.5-(G$3^2-G$6^2)^0.5-(G$3*LN((G$6*(G$3+(G$3^2-A71^2)^0.5))/(A71*(G$3+(G$3^2-G$6^2)^0.5)))))-((F$3^2-A71^2)^0.5-(F$3^2-G$6^2)^0.5-(F$3*LN((G$6*(F$3+(F$3^2-A71^2)^0.5))/(A71*(F$3+(F$3^2-G$6^2)^0.5))))))</f>
        <v>-140607823.63252419</v>
      </c>
      <c r="K71" s="15">
        <f t="shared" si="3"/>
        <v>-4.4586448386772002</v>
      </c>
    </row>
    <row r="72" spans="1:11" x14ac:dyDescent="0.25">
      <c r="A72">
        <f t="shared" si="4"/>
        <v>580</v>
      </c>
      <c r="B72" s="15">
        <f>((D$6*B$3)/(E$6*A$6))^0.5*((G$3^2-A72^2)^0.5-(F$3^2-A72^2)^0.5)</f>
        <v>-1.3408140215910411</v>
      </c>
      <c r="C72" s="15">
        <f>((D$6*B$3)/(2*E$6*A$6))^0.5*((G$3^2-A72^2)^0.5-(F$3^2-A72^2)^0.5)</f>
        <v>-0.94809868697703104</v>
      </c>
      <c r="D72" s="5">
        <f>(1/F$6)*(E$6*B$3*A$6/D$6)^0.5*((A72/((G$3^2-A72^2)^0.5))-(A72/((F$3^2-A72^2)^0.5)))</f>
        <v>8.3367345279591301E-9</v>
      </c>
      <c r="E72" s="15">
        <f t="shared" si="0"/>
        <v>0.26290726007371912</v>
      </c>
      <c r="F72" s="5">
        <f>(1/F$6)*(E$6*B$3*A$6/(2*D$6))^0.5*((A72/((G$3^2-A72^2)^0.5))-(A72/((F$3^2-A72^2)^0.5)))</f>
        <v>5.8949615176719322E-9</v>
      </c>
      <c r="G72" s="16">
        <f t="shared" si="1"/>
        <v>0.18590350642130204</v>
      </c>
      <c r="H72" s="5">
        <f>F$6*((D$6)/(E$6*B$3*A$6))^0.5*(((G$3^2-A72^2)^0.5-(G$3^2-G$6^2)^0.5-(G$3*LN((G$6*(G$3+(G$3^2-A72^2)^0.5))/(A72*(G$3+(G$3^2-G$6^2)^0.5)))))-((F$3^2-A72^2)^0.5-(F$3^2-G$6^2)^0.5-(F$3*LN((G$6*(F$3+(F$3^2-A72^2)^0.5))/(A72*(F$3+(F$3^2-G$6^2)^0.5))))))</f>
        <v>-99937249.406791478</v>
      </c>
      <c r="I72" s="15">
        <f t="shared" si="2"/>
        <v>-3.1689893901189587</v>
      </c>
      <c r="J72" s="5">
        <f>F$6*((2*D$6)/(E$6*B$3*A$6))^0.5*(((G$3^2-A72^2)^0.5-(G$3^2-G$6^2)^0.5-(G$3*LN((G$6*(G$3+(G$3^2-A72^2)^0.5))/(A72*(G$3+(G$3^2-G$6^2)^0.5)))))-((F$3^2-A72^2)^0.5-(F$3^2-G$6^2)^0.5-(F$3*LN((G$6*(F$3+(F$3^2-A72^2)^0.5))/(A72*(F$3+(F$3^2-G$6^2)^0.5))))))</f>
        <v>-141332613.49734703</v>
      </c>
      <c r="K72" s="15">
        <f t="shared" si="3"/>
        <v>-4.4816277745226731</v>
      </c>
    </row>
    <row r="73" spans="1:11" x14ac:dyDescent="0.25">
      <c r="A73">
        <f t="shared" si="4"/>
        <v>590</v>
      </c>
      <c r="B73" s="15">
        <f>((D$6*B$3)/(E$6*A$6))^0.5*((G$3^2-A73^2)^0.5-(F$3^2-A73^2)^0.5)</f>
        <v>-1.3530457555304147</v>
      </c>
      <c r="C73" s="15">
        <f>((D$6*B$3)/(2*E$6*A$6))^0.5*((G$3^2-A73^2)^0.5-(F$3^2-A73^2)^0.5)</f>
        <v>-0.95674782899123179</v>
      </c>
      <c r="D73" s="5">
        <f>(1/F$6)*(E$6*B$3*A$6/D$6)^0.5*((A73/((G$3^2-A73^2)^0.5))-(A73/((F$3^2-A73^2)^0.5)))</f>
        <v>8.7147216443617421E-9</v>
      </c>
      <c r="E73" s="15">
        <f t="shared" si="0"/>
        <v>0.2748274617765919</v>
      </c>
      <c r="F73" s="5">
        <f>(1/F$6)*(E$6*B$3*A$6/(2*D$6))^0.5*((A73/((G$3^2-A73^2)^0.5))-(A73/((F$3^2-A73^2)^0.5)))</f>
        <v>6.1622387708813681E-9</v>
      </c>
      <c r="G73" s="16">
        <f t="shared" si="1"/>
        <v>0.1943323618785148</v>
      </c>
      <c r="H73" s="5">
        <f>F$6*((D$6)/(E$6*B$3*A$6))^0.5*(((G$3^2-A73^2)^0.5-(G$3^2-G$6^2)^0.5-(G$3*LN((G$6*(G$3+(G$3^2-A73^2)^0.5))/(A73*(G$3+(G$3^2-G$6^2)^0.5)))))-((F$3^2-A73^2)^0.5-(F$3^2-G$6^2)^0.5-(F$3*LN((G$6*(F$3+(F$3^2-A73^2)^0.5))/(A73*(F$3+(F$3^2-G$6^2)^0.5))))))</f>
        <v>-100445507.32727441</v>
      </c>
      <c r="I73" s="15">
        <f t="shared" si="2"/>
        <v>-3.185106143051573</v>
      </c>
      <c r="J73" s="5">
        <f>F$6*((2*D$6)/(E$6*B$3*A$6))^0.5*(((G$3^2-A73^2)^0.5-(G$3^2-G$6^2)^0.5-(G$3*LN((G$6*(G$3+(G$3^2-A73^2)^0.5))/(A73*(G$3+(G$3^2-G$6^2)^0.5)))))-((F$3^2-A73^2)^0.5-(F$3^2-G$6^2)^0.5-(F$3*LN((G$6*(F$3+(F$3^2-A73^2)^0.5))/(A73*(F$3+(F$3^2-G$6^2)^0.5))))))</f>
        <v>-142051398.74167755</v>
      </c>
      <c r="K73" s="15">
        <f t="shared" si="3"/>
        <v>-4.5044203051013936</v>
      </c>
    </row>
    <row r="74" spans="1:11" x14ac:dyDescent="0.25">
      <c r="A74">
        <f t="shared" si="4"/>
        <v>600</v>
      </c>
      <c r="B74" s="15">
        <f>((D$6*B$3)/(E$6*A$6))^0.5*((G$3^2-A74^2)^0.5-(F$3^2-A74^2)^0.5)</f>
        <v>-1.3658365000938304</v>
      </c>
      <c r="C74" s="15">
        <f>((D$6*B$3)/(2*E$6*A$6))^0.5*((G$3^2-A74^2)^0.5-(F$3^2-A74^2)^0.5)</f>
        <v>-0.96579225120844803</v>
      </c>
      <c r="D74" s="5">
        <f>(1/F$6)*(E$6*B$3*A$6/D$6)^0.5*((A74/((G$3^2-A74^2)^0.5))-(A74/((F$3^2-A74^2)^0.5)))</f>
        <v>9.116188346934745E-9</v>
      </c>
      <c r="E74" s="15">
        <f t="shared" si="0"/>
        <v>0.28748811570893412</v>
      </c>
      <c r="F74" s="5">
        <f>(1/F$6)*(E$6*B$3*A$6/(2*D$6))^0.5*((A74/((G$3^2-A74^2)^0.5))-(A74/((F$3^2-A74^2)^0.5)))</f>
        <v>6.4461185986913408E-9</v>
      </c>
      <c r="G74" s="16">
        <f t="shared" si="1"/>
        <v>0.20328479612833011</v>
      </c>
      <c r="H74" s="5">
        <f>F$6*((D$6)/(E$6*B$3*A$6))^0.5*(((G$3^2-A74^2)^0.5-(G$3^2-G$6^2)^0.5-(G$3*LN((G$6*(G$3+(G$3^2-A74^2)^0.5))/(A74*(G$3+(G$3^2-G$6^2)^0.5)))))-((F$3^2-A74^2)^0.5-(F$3^2-G$6^2)^0.5-(F$3*LN((G$6*(F$3+(F$3^2-A74^2)^0.5))/(A74*(F$3+(F$3^2-G$6^2)^0.5))))))</f>
        <v>-100949863.39507219</v>
      </c>
      <c r="I74" s="15">
        <f t="shared" si="2"/>
        <v>-3.2010991690471902</v>
      </c>
      <c r="J74" s="5">
        <f>F$6*((2*D$6)/(E$6*B$3*A$6))^0.5*(((G$3^2-A74^2)^0.5-(G$3^2-G$6^2)^0.5-(G$3*LN((G$6*(G$3+(G$3^2-A74^2)^0.5))/(A74*(G$3+(G$3^2-G$6^2)^0.5)))))-((F$3^2-A74^2)^0.5-(F$3^2-G$6^2)^0.5-(F$3*LN((G$6*(F$3+(F$3^2-A74^2)^0.5))/(A74*(F$3+(F$3^2-G$6^2)^0.5))))))</f>
        <v>-142764665.93302232</v>
      </c>
      <c r="K74" s="15">
        <f t="shared" si="3"/>
        <v>-4.5270378593677805</v>
      </c>
    </row>
    <row r="75" spans="1:11" x14ac:dyDescent="0.25">
      <c r="A75">
        <f t="shared" si="4"/>
        <v>610</v>
      </c>
      <c r="B75" s="15">
        <f>((D$6*B$3)/(E$6*A$6))^0.5*((G$3^2-A75^2)^0.5-(F$3^2-A75^2)^0.5)</f>
        <v>-1.3792214910913319</v>
      </c>
      <c r="C75" s="15">
        <f>((D$6*B$3)/(2*E$6*A$6))^0.5*((G$3^2-A75^2)^0.5-(F$3^2-A75^2)^0.5)</f>
        <v>-0.97525686910890208</v>
      </c>
      <c r="D75" s="5">
        <f>(1/F$6)*(E$6*B$3*A$6/D$6)^0.5*((A75/((G$3^2-A75^2)^0.5))-(A75/((F$3^2-A75^2)^0.5)))</f>
        <v>9.5433259309087959E-9</v>
      </c>
      <c r="E75" s="15">
        <f t="shared" si="0"/>
        <v>0.30095832655713978</v>
      </c>
      <c r="F75" s="5">
        <f>(1/F$6)*(E$6*B$3*A$6/(2*D$6))^0.5*((A75/((G$3^2-A75^2)^0.5))-(A75/((F$3^2-A75^2)^0.5)))</f>
        <v>6.748150480819031E-9</v>
      </c>
      <c r="G75" s="16">
        <f t="shared" si="1"/>
        <v>0.21280967356310898</v>
      </c>
      <c r="H75" s="5">
        <f>F$6*((D$6)/(E$6*B$3*A$6))^0.5*(((G$3^2-A75^2)^0.5-(G$3^2-G$6^2)^0.5-(G$3*LN((G$6*(G$3+(G$3^2-A75^2)^0.5))/(A75*(G$3+(G$3^2-G$6^2)^0.5)))))-((F$3^2-A75^2)^0.5-(F$3^2-G$6^2)^0.5-(F$3*LN((G$6*(F$3+(F$3^2-A75^2)^0.5))/(A75*(F$3+(F$3^2-G$6^2)^0.5))))))</f>
        <v>-101450656.90686569</v>
      </c>
      <c r="I75" s="15">
        <f t="shared" si="2"/>
        <v>-3.2169792271329811</v>
      </c>
      <c r="J75" s="5">
        <f>F$6*((2*D$6)/(E$6*B$3*A$6))^0.5*(((G$3^2-A75^2)^0.5-(G$3^2-G$6^2)^0.5-(G$3*LN((G$6*(G$3+(G$3^2-A75^2)^0.5))/(A75*(G$3+(G$3^2-G$6^2)^0.5)))))-((F$3^2-A75^2)^0.5-(F$3^2-G$6^2)^0.5-(F$3*LN((G$6*(F$3+(F$3^2-A75^2)^0.5))/(A75*(F$3+(F$3^2-G$6^2)^0.5))))))</f>
        <v>-143472894.90934914</v>
      </c>
      <c r="K75" s="15">
        <f t="shared" si="3"/>
        <v>-4.5494956528839783</v>
      </c>
    </row>
    <row r="76" spans="1:11" x14ac:dyDescent="0.25">
      <c r="A76">
        <f t="shared" si="4"/>
        <v>620</v>
      </c>
      <c r="B76" s="15">
        <f>((D$6*B$3)/(E$6*A$6))^0.5*((G$3^2-A76^2)^0.5-(F$3^2-A76^2)^0.5)</f>
        <v>-1.3932392953875576</v>
      </c>
      <c r="C76" s="15">
        <f>((D$6*B$3)/(2*E$6*A$6))^0.5*((G$3^2-A76^2)^0.5-(F$3^2-A76^2)^0.5)</f>
        <v>-0.98516895358410927</v>
      </c>
      <c r="D76" s="5">
        <f>(1/F$6)*(E$6*B$3*A$6/D$6)^0.5*((A76/((G$3^2-A76^2)^0.5))-(A76/((F$3^2-A76^2)^0.5)))</f>
        <v>9.9985919155165183E-9</v>
      </c>
      <c r="E76" s="15">
        <f t="shared" si="0"/>
        <v>0.3153155946477289</v>
      </c>
      <c r="F76" s="5">
        <f>(1/F$6)*(E$6*B$3*A$6/(2*D$6))^0.5*((A76/((G$3^2-A76^2)^0.5))-(A76/((F$3^2-A76^2)^0.5)))</f>
        <v>7.0700721457787224E-9</v>
      </c>
      <c r="G76" s="16">
        <f t="shared" si="1"/>
        <v>0.22296179518927778</v>
      </c>
      <c r="H76" s="5">
        <f>F$6*((D$6)/(E$6*B$3*A$6))^0.5*(((G$3^2-A76^2)^0.5-(G$3^2-G$6^2)^0.5-(G$3*LN((G$6*(G$3+(G$3^2-A76^2)^0.5))/(A76*(G$3+(G$3^2-G$6^2)^0.5)))))-((F$3^2-A76^2)^0.5-(F$3^2-G$6^2)^0.5-(F$3*LN((G$6*(F$3+(F$3^2-A76^2)^0.5))/(A76*(F$3+(F$3^2-G$6^2)^0.5))))))</f>
        <v>-101948223.84049244</v>
      </c>
      <c r="I76" s="15">
        <f t="shared" si="2"/>
        <v>-3.2327569710962849</v>
      </c>
      <c r="J76" s="5">
        <f>F$6*((2*D$6)/(E$6*B$3*A$6))^0.5*(((G$3^2-A76^2)^0.5-(G$3^2-G$6^2)^0.5-(G$3*LN((G$6*(G$3+(G$3^2-A76^2)^0.5))/(A76*(G$3+(G$3^2-G$6^2)^0.5)))))-((F$3^2-A76^2)^0.5-(F$3^2-G$6^2)^0.5-(F$3*LN((G$6*(F$3+(F$3^2-A76^2)^0.5))/(A76*(F$3+(F$3^2-G$6^2)^0.5))))))</f>
        <v>-144176560.81507251</v>
      </c>
      <c r="K76" s="15">
        <f t="shared" si="3"/>
        <v>-4.5718087523805337</v>
      </c>
    </row>
    <row r="77" spans="1:11" x14ac:dyDescent="0.25">
      <c r="A77">
        <f t="shared" si="4"/>
        <v>630</v>
      </c>
      <c r="B77" s="15">
        <f>((D$6*B$3)/(E$6*A$6))^0.5*((G$3^2-A77^2)^0.5-(F$3^2-A77^2)^0.5)</f>
        <v>-1.4079322213237584</v>
      </c>
      <c r="C77" s="15">
        <f>((D$6*B$3)/(2*E$6*A$6))^0.5*((G$3^2-A77^2)^0.5-(F$3^2-A77^2)^0.5)</f>
        <v>-0.99555842114906867</v>
      </c>
      <c r="D77" s="5">
        <f>(1/F$6)*(E$6*B$3*A$6/D$6)^0.5*((A77/((G$3^2-A77^2)^0.5))-(A77/((F$3^2-A77^2)^0.5)))</f>
        <v>1.0484750752280444E-8</v>
      </c>
      <c r="E77" s="15">
        <f t="shared" si="0"/>
        <v>0.33064709972391609</v>
      </c>
      <c r="F77" s="5">
        <f>(1/F$6)*(E$6*B$3*A$6/(2*D$6))^0.5*((A77/((G$3^2-A77^2)^0.5))-(A77/((F$3^2-A77^2)^0.5)))</f>
        <v>7.4138383559882582E-9</v>
      </c>
      <c r="G77" s="16">
        <f t="shared" si="1"/>
        <v>0.2338028063944457</v>
      </c>
      <c r="H77" s="5">
        <f>F$6*((D$6)/(E$6*B$3*A$6))^0.5*(((G$3^2-A77^2)^0.5-(G$3^2-G$6^2)^0.5-(G$3*LN((G$6*(G$3+(G$3^2-A77^2)^0.5))/(A77*(G$3+(G$3^2-G$6^2)^0.5)))))-((F$3^2-A77^2)^0.5-(F$3^2-G$6^2)^0.5-(F$3*LN((G$6*(F$3+(F$3^2-A77^2)^0.5))/(A77*(F$3+(F$3^2-G$6^2)^0.5))))))</f>
        <v>-102442898.31461765</v>
      </c>
      <c r="I77" s="15">
        <f t="shared" si="2"/>
        <v>-3.2484429957704735</v>
      </c>
      <c r="J77" s="5">
        <f>F$6*((2*D$6)/(E$6*B$3*A$6))^0.5*(((G$3^2-A77^2)^0.5-(G$3^2-G$6^2)^0.5-(G$3*LN((G$6*(G$3+(G$3^2-A77^2)^0.5))/(A77*(G$3+(G$3^2-G$6^2)^0.5)))))-((F$3^2-A77^2)^0.5-(F$3^2-G$6^2)^0.5-(F$3*LN((G$6*(F$3+(F$3^2-A77^2)^0.5))/(A77*(F$3+(F$3^2-G$6^2)^0.5))))))</f>
        <v>-144876136.16534016</v>
      </c>
      <c r="K77" s="15">
        <f t="shared" si="3"/>
        <v>-4.59399214121449</v>
      </c>
    </row>
    <row r="78" spans="1:11" x14ac:dyDescent="0.25">
      <c r="A78">
        <f t="shared" si="4"/>
        <v>640</v>
      </c>
      <c r="B78" s="15">
        <f>((D$6*B$3)/(E$6*A$6))^0.5*((G$3^2-A78^2)^0.5-(F$3^2-A78^2)^0.5)</f>
        <v>-1.423346792801307</v>
      </c>
      <c r="C78" s="15">
        <f>((D$6*B$3)/(2*E$6*A$6))^0.5*((G$3^2-A78^2)^0.5-(F$3^2-A78^2)^0.5)</f>
        <v>-1.0064581691699279</v>
      </c>
      <c r="D78" s="5">
        <f>(1/F$6)*(E$6*B$3*A$6/D$6)^0.5*((A78/((G$3^2-A78^2)^0.5))-(A78/((F$3^2-A78^2)^0.5)))</f>
        <v>1.1004922091065056E-8</v>
      </c>
      <c r="E78" s="15">
        <f t="shared" si="0"/>
        <v>0.34705122306382763</v>
      </c>
      <c r="F78" s="5">
        <f>(1/F$6)*(E$6*B$3*A$6/(2*D$6))^0.5*((A78/((G$3^2-A78^2)^0.5))-(A78/((F$3^2-A78^2)^0.5)))</f>
        <v>7.7816550370217428E-9</v>
      </c>
      <c r="G78" s="16">
        <f t="shared" si="1"/>
        <v>0.24540227324751768</v>
      </c>
      <c r="H78" s="5">
        <f>F$6*((D$6)/(E$6*B$3*A$6))^0.5*(((G$3^2-A78^2)^0.5-(G$3^2-G$6^2)^0.5-(G$3*LN((G$6*(G$3+(G$3^2-A78^2)^0.5))/(A78*(G$3+(G$3^2-G$6^2)^0.5)))))-((F$3^2-A78^2)^0.5-(F$3^2-G$6^2)^0.5-(F$3*LN((G$6*(F$3+(F$3^2-A78^2)^0.5))/(A78*(F$3+(F$3^2-G$6^2)^0.5))))))</f>
        <v>-102935014.08688264</v>
      </c>
      <c r="I78" s="15">
        <f t="shared" si="2"/>
        <v>-3.264047884540926</v>
      </c>
      <c r="J78" s="5">
        <f>F$6*((2*D$6)/(E$6*B$3*A$6))^0.5*(((G$3^2-A78^2)^0.5-(G$3^2-G$6^2)^0.5-(G$3*LN((G$6*(G$3+(G$3^2-A78^2)^0.5))/(A78*(G$3+(G$3^2-G$6^2)^0.5)))))-((F$3^2-A78^2)^0.5-(F$3^2-G$6^2)^0.5-(F$3*LN((G$6*(F$3+(F$3^2-A78^2)^0.5))/(A78*(F$3+(F$3^2-G$6^2)^0.5))))))</f>
        <v>-145572092.964735</v>
      </c>
      <c r="K78" s="15">
        <f t="shared" si="3"/>
        <v>-4.6160607865529872</v>
      </c>
    </row>
    <row r="79" spans="1:11" x14ac:dyDescent="0.25">
      <c r="A79">
        <f t="shared" si="4"/>
        <v>650</v>
      </c>
      <c r="B79" s="15">
        <f>((D$6*B$3)/(E$6*A$6))^0.5*((G$3^2-A79^2)^0.5-(F$3^2-A79^2)^0.5)</f>
        <v>-1.439534299022877</v>
      </c>
      <c r="C79" s="15">
        <f>((D$6*B$3)/(2*E$6*A$6))^0.5*((G$3^2-A79^2)^0.5-(F$3^2-A79^2)^0.5)</f>
        <v>-1.0179044645896995</v>
      </c>
      <c r="D79" s="5">
        <f>(1/F$6)*(E$6*B$3*A$6/D$6)^0.5*((A79/((G$3^2-A79^2)^0.5))-(A79/((F$3^2-A79^2)^0.5)))</f>
        <v>1.1562638270278596E-8</v>
      </c>
      <c r="E79" s="15">
        <f t="shared" ref="E79:E115" si="5">D79*86400*365</f>
        <v>0.36463936049150575</v>
      </c>
      <c r="F79" s="5">
        <f>(1/F$6)*(E$6*B$3*A$6/(2*D$6))^0.5*((A79/((G$3^2-A79^2)^0.5))-(A79/((F$3^2-A79^2)^0.5)))</f>
        <v>8.176019929321089E-9</v>
      </c>
      <c r="G79" s="16">
        <f t="shared" ref="G79:G115" si="6">F79*86400*365</f>
        <v>0.25783896449106986</v>
      </c>
      <c r="H79" s="5">
        <f>F$6*((D$6)/(E$6*B$3*A$6))^0.5*(((G$3^2-A79^2)^0.5-(G$3^2-G$6^2)^0.5-(G$3*LN((G$6*(G$3+(G$3^2-A79^2)^0.5))/(A79*(G$3+(G$3^2-G$6^2)^0.5)))))-((F$3^2-A79^2)^0.5-(F$3^2-G$6^2)^0.5-(F$3*LN((G$6*(F$3+(F$3^2-A79^2)^0.5))/(A79*(F$3+(F$3^2-G$6^2)^0.5))))))</f>
        <v>-103424906.11069568</v>
      </c>
      <c r="I79" s="15">
        <f t="shared" ref="I79:I115" si="7">H79/(86400*365)</f>
        <v>-3.2795822587105428</v>
      </c>
      <c r="J79" s="5">
        <f>F$6*((2*D$6)/(E$6*B$3*A$6))^0.5*(((G$3^2-A79^2)^0.5-(G$3^2-G$6^2)^0.5-(G$3*LN((G$6*(G$3+(G$3^2-A79^2)^0.5))/(A79*(G$3+(G$3^2-G$6^2)^0.5)))))-((F$3^2-A79^2)^0.5-(F$3^2-G$6^2)^0.5-(F$3*LN((G$6*(F$3+(F$3^2-A79^2)^0.5))/(A79*(F$3+(F$3^2-G$6^2)^0.5))))))</f>
        <v>-146264904.9089098</v>
      </c>
      <c r="K79" s="15">
        <f t="shared" ref="K79:K115" si="8">J79/(365*86400)</f>
        <v>-4.6380297091866378</v>
      </c>
    </row>
    <row r="80" spans="1:11" x14ac:dyDescent="0.25">
      <c r="A80">
        <f t="shared" ref="A80:A115" si="9">A79+10</f>
        <v>660</v>
      </c>
      <c r="B80" s="15">
        <f>((D$6*B$3)/(E$6*A$6))^0.5*((G$3^2-A80^2)^0.5-(F$3^2-A80^2)^0.5)</f>
        <v>-1.4565514345730675</v>
      </c>
      <c r="C80" s="15">
        <f>((D$6*B$3)/(2*E$6*A$6))^0.5*((G$3^2-A80^2)^0.5-(F$3^2-A80^2)^0.5)</f>
        <v>-1.0299373965336101</v>
      </c>
      <c r="D80" s="5">
        <f>(1/F$6)*(E$6*B$3*A$6/D$6)^0.5*((A80/((G$3^2-A80^2)^0.5))-(A80/((F$3^2-A80^2)^0.5)))</f>
        <v>1.2161913126538335E-8</v>
      </c>
      <c r="E80" s="15">
        <f t="shared" si="5"/>
        <v>0.38353809235851294</v>
      </c>
      <c r="F80" s="5">
        <f>(1/F$6)*(E$6*B$3*A$6/(2*D$6))^0.5*((A80/((G$3^2-A80^2)^0.5))-(A80/((F$3^2-A80^2)^0.5)))</f>
        <v>8.5997712439769422E-9</v>
      </c>
      <c r="G80" s="16">
        <f t="shared" si="6"/>
        <v>0.27120238595005686</v>
      </c>
      <c r="H80" s="5">
        <f>F$6*((D$6)/(E$6*B$3*A$6))^0.5*(((G$3^2-A80^2)^0.5-(G$3^2-G$6^2)^0.5-(G$3*LN((G$6*(G$3+(G$3^2-A80^2)^0.5))/(A80*(G$3+(G$3^2-G$6^2)^0.5)))))-((F$3^2-A80^2)^0.5-(F$3^2-G$6^2)^0.5-(F$3*LN((G$6*(F$3+(F$3^2-A80^2)^0.5))/(A80*(F$3+(F$3^2-G$6^2)^0.5))))))</f>
        <v>-103912912.17321098</v>
      </c>
      <c r="I80" s="15">
        <f t="shared" si="7"/>
        <v>-3.2950568294397189</v>
      </c>
      <c r="J80" s="5">
        <f>F$6*((2*D$6)/(E$6*B$3*A$6))^0.5*(((G$3^2-A80^2)^0.5-(G$3^2-G$6^2)^0.5-(G$3*LN((G$6*(G$3+(G$3^2-A80^2)^0.5))/(A80*(G$3+(G$3^2-G$6^2)^0.5)))))-((F$3^2-A80^2)^0.5-(F$3^2-G$6^2)^0.5-(F$3*LN((G$6*(F$3+(F$3^2-A80^2)^0.5))/(A80*(F$3+(F$3^2-G$6^2)^0.5))))))</f>
        <v>-146955049.70103922</v>
      </c>
      <c r="K80" s="15">
        <f t="shared" si="8"/>
        <v>-4.6599140569837401</v>
      </c>
    </row>
    <row r="81" spans="1:11" x14ac:dyDescent="0.25">
      <c r="A81">
        <f t="shared" si="9"/>
        <v>670</v>
      </c>
      <c r="B81" s="15">
        <f>((D$6*B$3)/(E$6*A$6))^0.5*((G$3^2-A81^2)^0.5-(F$3^2-A81^2)^0.5)</f>
        <v>-1.4744610479089559</v>
      </c>
      <c r="C81" s="15">
        <f>((D$6*B$3)/(2*E$6*A$6))^0.5*((G$3^2-A81^2)^0.5-(F$3^2-A81^2)^0.5)</f>
        <v>-1.0426014055718456</v>
      </c>
      <c r="D81" s="5">
        <f>(1/F$6)*(E$6*B$3*A$6/D$6)^0.5*((A81/((G$3^2-A81^2)^0.5))-(A81/((F$3^2-A81^2)^0.5)))</f>
        <v>1.2807324775292667E-8</v>
      </c>
      <c r="E81" s="15">
        <f t="shared" si="5"/>
        <v>0.40389179411362952</v>
      </c>
      <c r="F81" s="5">
        <f>(1/F$6)*(E$6*B$3*A$6/(2*D$6))^0.5*((A81/((G$3^2-A81^2)^0.5))-(A81/((F$3^2-A81^2)^0.5)))</f>
        <v>9.0561461974679212E-9</v>
      </c>
      <c r="G81" s="16">
        <f t="shared" si="6"/>
        <v>0.28559462648334832</v>
      </c>
      <c r="H81" s="5">
        <f>F$6*((D$6)/(E$6*B$3*A$6))^0.5*(((G$3^2-A81^2)^0.5-(G$3^2-G$6^2)^0.5-(G$3*LN((G$6*(G$3+(G$3^2-A81^2)^0.5))/(A81*(G$3+(G$3^2-G$6^2)^0.5)))))-((F$3^2-A81^2)^0.5-(F$3^2-G$6^2)^0.5-(F$3*LN((G$6*(F$3+(F$3^2-A81^2)^0.5))/(A81*(F$3+(F$3^2-G$6^2)^0.5))))))</f>
        <v>-104399374.64004844</v>
      </c>
      <c r="I81" s="15">
        <f t="shared" si="7"/>
        <v>-3.3104824530710442</v>
      </c>
      <c r="J81" s="5">
        <f>F$6*((2*D$6)/(E$6*B$3*A$6))^0.5*(((G$3^2-A81^2)^0.5-(G$3^2-G$6^2)^0.5-(G$3*LN((G$6*(G$3+(G$3^2-A81^2)^0.5))/(A81*(G$3+(G$3^2-G$6^2)^0.5)))))-((F$3^2-A81^2)^0.5-(F$3^2-G$6^2)^0.5-(F$3*LN((G$6*(F$3+(F$3^2-A81^2)^0.5))/(A81*(F$3+(F$3^2-G$6^2)^0.5))))))</f>
        <v>-147643011.51922625</v>
      </c>
      <c r="K81" s="15">
        <f t="shared" si="8"/>
        <v>-4.6817291831312229</v>
      </c>
    </row>
    <row r="82" spans="1:11" x14ac:dyDescent="0.25">
      <c r="A82">
        <f t="shared" si="9"/>
        <v>680</v>
      </c>
      <c r="B82" s="15">
        <f>((D$6*B$3)/(E$6*A$6))^0.5*((G$3^2-A82^2)^0.5-(F$3^2-A82^2)^0.5)</f>
        <v>-1.4933330206332469</v>
      </c>
      <c r="C82" s="15">
        <f>((D$6*B$3)/(2*E$6*A$6))^0.5*((G$3^2-A82^2)^0.5-(F$3^2-A82^2)^0.5)</f>
        <v>-1.0559459054595595</v>
      </c>
      <c r="D82" s="5">
        <f>(1/F$6)*(E$6*B$3*A$6/D$6)^0.5*((A82/((G$3^2-A82^2)^0.5))-(A82/((F$3^2-A82^2)^0.5)))</f>
        <v>1.3504115740376095E-8</v>
      </c>
      <c r="E82" s="15">
        <f t="shared" si="5"/>
        <v>0.42586579398850055</v>
      </c>
      <c r="F82" s="5">
        <f>(1/F$6)*(E$6*B$3*A$6/(2*D$6))^0.5*((A82/((G$3^2-A82^2)^0.5))-(A82/((F$3^2-A82^2)^0.5)))</f>
        <v>9.5488518139479318E-9</v>
      </c>
      <c r="G82" s="16">
        <f t="shared" si="6"/>
        <v>0.30113259080466198</v>
      </c>
      <c r="H82" s="5">
        <f>F$6*((D$6)/(E$6*B$3*A$6))^0.5*(((G$3^2-A82^2)^0.5-(G$3^2-G$6^2)^0.5-(G$3*LN((G$6*(G$3+(G$3^2-A82^2)^0.5))/(A82*(G$3+(G$3^2-G$6^2)^0.5)))))-((F$3^2-A82^2)^0.5-(F$3^2-G$6^2)^0.5-(F$3*LN((G$6*(F$3+(F$3^2-A82^2)^0.5))/(A82*(F$3+(F$3^2-G$6^2)^0.5))))))</f>
        <v>-104884642.3362034</v>
      </c>
      <c r="I82" s="15">
        <f t="shared" si="7"/>
        <v>-3.3258701907725583</v>
      </c>
      <c r="J82" s="5">
        <f>F$6*((2*D$6)/(E$6*B$3*A$6))^0.5*(((G$3^2-A82^2)^0.5-(G$3^2-G$6^2)^0.5-(G$3*LN((G$6*(G$3+(G$3^2-A82^2)^0.5))/(A82*(G$3+(G$3^2-G$6^2)^0.5)))))-((F$3^2-A82^2)^0.5-(F$3^2-G$6^2)^0.5-(F$3*LN((G$6*(F$3+(F$3^2-A82^2)^0.5))/(A82*(F$3+(F$3^2-G$6^2)^0.5))))))</f>
        <v>-148329283.67651013</v>
      </c>
      <c r="K82" s="15">
        <f t="shared" si="8"/>
        <v>-4.7034907304829439</v>
      </c>
    </row>
    <row r="83" spans="1:11" x14ac:dyDescent="0.25">
      <c r="A83">
        <f t="shared" si="9"/>
        <v>690</v>
      </c>
      <c r="B83" s="15">
        <f>((D$6*B$3)/(E$6*A$6))^0.5*((G$3^2-A83^2)^0.5-(F$3^2-A83^2)^0.5)</f>
        <v>-1.5132453054250155</v>
      </c>
      <c r="C83" s="15">
        <f>((D$6*B$3)/(2*E$6*A$6))^0.5*((G$3^2-A83^2)^0.5-(F$3^2-A83^2)^0.5)</f>
        <v>-1.0700260170647367</v>
      </c>
      <c r="D83" s="5">
        <f>(1/F$6)*(E$6*B$3*A$6/D$6)^0.5*((A83/((G$3^2-A83^2)^0.5))-(A83/((F$3^2-A83^2)^0.5)))</f>
        <v>1.4258314766821316E-8</v>
      </c>
      <c r="E83" s="15">
        <f t="shared" si="5"/>
        <v>0.44965021448647702</v>
      </c>
      <c r="F83" s="5">
        <f>(1/F$6)*(E$6*B$3*A$6/(2*D$6))^0.5*((A83/((G$3^2-A83^2)^0.5))-(A83/((F$3^2-A83^2)^0.5)))</f>
        <v>1.008215105991164E-8</v>
      </c>
      <c r="G83" s="16">
        <f t="shared" si="6"/>
        <v>0.31795071582537349</v>
      </c>
      <c r="H83" s="5">
        <f>F$6*((D$6)/(E$6*B$3*A$6))^0.5*(((G$3^2-A83^2)^0.5-(G$3^2-G$6^2)^0.5-(G$3*LN((G$6*(G$3+(G$3^2-A83^2)^0.5))/(A83*(G$3+(G$3^2-G$6^2)^0.5)))))-((F$3^2-A83^2)^0.5-(F$3^2-G$6^2)^0.5-(F$3*LN((G$6*(F$3+(F$3^2-A83^2)^0.5))/(A83*(F$3+(F$3^2-G$6^2)^0.5))))))</f>
        <v>-105369072.59772334</v>
      </c>
      <c r="I83" s="15">
        <f t="shared" si="7"/>
        <v>-3.341231373595996</v>
      </c>
      <c r="J83" s="5">
        <f>F$6*((2*D$6)/(E$6*B$3*A$6))^0.5*(((G$3^2-A83^2)^0.5-(G$3^2-G$6^2)^0.5-(G$3*LN((G$6*(G$3+(G$3^2-A83^2)^0.5))/(A83*(G$3+(G$3^2-G$6^2)^0.5)))))-((F$3^2-A83^2)^0.5-(F$3^2-G$6^2)^0.5-(F$3*LN((G$6*(F$3+(F$3^2-A83^2)^0.5))/(A83*(F$3+(F$3^2-G$6^2)^0.5))))))</f>
        <v>-149014371.52237558</v>
      </c>
      <c r="K83" s="15">
        <f t="shared" si="8"/>
        <v>-4.7252147235659434</v>
      </c>
    </row>
    <row r="84" spans="1:11" x14ac:dyDescent="0.25">
      <c r="A84">
        <f t="shared" si="9"/>
        <v>700</v>
      </c>
      <c r="B84" s="15">
        <f>((D$6*B$3)/(E$6*A$6))^0.5*((G$3^2-A84^2)^0.5-(F$3^2-A84^2)^0.5)</f>
        <v>-1.5342851575892622</v>
      </c>
      <c r="C84" s="15">
        <f>((D$6*B$3)/(2*E$6*A$6))^0.5*((G$3^2-A84^2)^0.5-(F$3^2-A84^2)^0.5)</f>
        <v>-1.0849034392052381</v>
      </c>
      <c r="D84" s="5">
        <f>(1/F$6)*(E$6*B$3*A$6/D$6)^0.5*((A84/((G$3^2-A84^2)^0.5))-(A84/((F$3^2-A84^2)^0.5)))</f>
        <v>1.5076885920620374E-8</v>
      </c>
      <c r="E84" s="15">
        <f t="shared" si="5"/>
        <v>0.47546467439268408</v>
      </c>
      <c r="F84" s="5">
        <f>(1/F$6)*(E$6*B$3*A$6/(2*D$6))^0.5*((A84/((G$3^2-A84^2)^0.5))-(A84/((F$3^2-A84^2)^0.5)))</f>
        <v>1.066096827364665E-8</v>
      </c>
      <c r="G84" s="16">
        <f t="shared" si="6"/>
        <v>0.33620429547772074</v>
      </c>
      <c r="H84" s="5">
        <f>F$6*((D$6)/(E$6*B$3*A$6))^0.5*(((G$3^2-A84^2)^0.5-(G$3^2-G$6^2)^0.5-(G$3*LN((G$6*(G$3+(G$3^2-A84^2)^0.5))/(A84*(G$3+(G$3^2-G$6^2)^0.5)))))-((F$3^2-A84^2)^0.5-(F$3^2-G$6^2)^0.5-(F$3*LN((G$6*(F$3+(F$3^2-A84^2)^0.5))/(A84*(F$3+(F$3^2-G$6^2)^0.5))))))</f>
        <v>-105853033.53513193</v>
      </c>
      <c r="I84" s="15">
        <f t="shared" si="7"/>
        <v>-3.3565776742494906</v>
      </c>
      <c r="J84" s="5">
        <f>F$6*((2*D$6)/(E$6*B$3*A$6))^0.5*(((G$3^2-A84^2)^0.5-(G$3^2-G$6^2)^0.5-(G$3*LN((G$6*(G$3+(G$3^2-A84^2)^0.5))/(A84*(G$3+(G$3^2-G$6^2)^0.5)))))-((F$3^2-A84^2)^0.5-(F$3^2-G$6^2)^0.5-(F$3*LN((G$6*(F$3+(F$3^2-A84^2)^0.5))/(A84*(F$3+(F$3^2-G$6^2)^0.5))))))</f>
        <v>-149698795.64371762</v>
      </c>
      <c r="K84" s="15">
        <f t="shared" si="8"/>
        <v>-4.7469176700823699</v>
      </c>
    </row>
    <row r="85" spans="1:11" x14ac:dyDescent="0.25">
      <c r="A85">
        <f t="shared" si="9"/>
        <v>710</v>
      </c>
      <c r="B85" s="15">
        <f>((D$6*B$3)/(E$6*A$6))^0.5*((G$3^2-A85^2)^0.5-(F$3^2-A85^2)^0.5)</f>
        <v>-1.5565506043880057</v>
      </c>
      <c r="C85" s="15">
        <f>((D$6*B$3)/(2*E$6*A$6))^0.5*((G$3^2-A85^2)^0.5-(F$3^2-A85^2)^0.5)</f>
        <v>-1.1006474876227779</v>
      </c>
      <c r="D85" s="5">
        <f>(1/F$6)*(E$6*B$3*A$6/D$6)^0.5*((A85/((G$3^2-A85^2)^0.5))-(A85/((F$3^2-A85^2)^0.5)))</f>
        <v>1.5967912278803478E-8</v>
      </c>
      <c r="E85" s="15">
        <f t="shared" si="5"/>
        <v>0.50356408162434652</v>
      </c>
      <c r="F85" s="5">
        <f>(1/F$6)*(E$6*B$3*A$6/(2*D$6))^0.5*((A85/((G$3^2-A85^2)^0.5))-(A85/((F$3^2-A85^2)^0.5)))</f>
        <v>1.1291019053733879E-8</v>
      </c>
      <c r="G85" s="16">
        <f t="shared" si="6"/>
        <v>0.35607357687855162</v>
      </c>
      <c r="H85" s="5">
        <f>F$6*((D$6)/(E$6*B$3*A$6))^0.5*(((G$3^2-A85^2)^0.5-(G$3^2-G$6^2)^0.5-(G$3*LN((G$6*(G$3+(G$3^2-A85^2)^0.5))/(A85*(G$3+(G$3^2-G$6^2)^0.5)))))-((F$3^2-A85^2)^0.5-(F$3^2-G$6^2)^0.5-(F$3*LN((G$6*(F$3+(F$3^2-A85^2)^0.5))/(A85*(F$3+(F$3^2-G$6^2)^0.5))))))</f>
        <v>-106336906.5577834</v>
      </c>
      <c r="I85" s="15">
        <f t="shared" si="7"/>
        <v>-3.371921187144324</v>
      </c>
      <c r="J85" s="5">
        <f>F$6*((2*D$6)/(E$6*B$3*A$6))^0.5*(((G$3^2-A85^2)^0.5-(G$3^2-G$6^2)^0.5-(G$3*LN((G$6*(G$3+(G$3^2-A85^2)^0.5))/(A85*(G$3+(G$3^2-G$6^2)^0.5)))))-((F$3^2-A85^2)^0.5-(F$3^2-G$6^2)^0.5-(F$3*LN((G$6*(F$3+(F$3^2-A85^2)^0.5))/(A85*(F$3+(F$3^2-G$6^2)^0.5))))))</f>
        <v>-150383095.43481779</v>
      </c>
      <c r="K85" s="15">
        <f t="shared" si="8"/>
        <v>-4.7686166741126899</v>
      </c>
    </row>
    <row r="86" spans="1:11" x14ac:dyDescent="0.25">
      <c r="A86">
        <f t="shared" si="9"/>
        <v>720</v>
      </c>
      <c r="B86" s="15">
        <f>((D$6*B$3)/(E$6*A$6))^0.5*((G$3^2-A86^2)^0.5-(F$3^2-A86^2)^0.5)</f>
        <v>-1.5801522083595352</v>
      </c>
      <c r="C86" s="15">
        <f>((D$6*B$3)/(2*E$6*A$6))^0.5*((G$3^2-A86^2)^0.5-(F$3^2-A86^2)^0.5)</f>
        <v>-1.1173363418379256</v>
      </c>
      <c r="D86" s="5">
        <f>(1/F$6)*(E$6*B$3*A$6/D$6)^0.5*((A86/((G$3^2-A86^2)^0.5))-(A86/((F$3^2-A86^2)^0.5)))</f>
        <v>1.6940823810365032E-8</v>
      </c>
      <c r="E86" s="15">
        <f t="shared" si="5"/>
        <v>0.53424581968367169</v>
      </c>
      <c r="F86" s="5">
        <f>(1/F$6)*(E$6*B$3*A$6/(2*D$6))^0.5*((A86/((G$3^2-A86^2)^0.5))-(A86/((F$3^2-A86^2)^0.5)))</f>
        <v>1.1978971395195642E-8</v>
      </c>
      <c r="G86" s="16">
        <f t="shared" si="6"/>
        <v>0.37776884191888976</v>
      </c>
      <c r="H86" s="5">
        <f>F$6*((D$6)/(E$6*B$3*A$6))^0.5*(((G$3^2-A86^2)^0.5-(G$3^2-G$6^2)^0.5-(G$3*LN((G$6*(G$3+(G$3^2-A86^2)^0.5))/(A86*(G$3+(G$3^2-G$6^2)^0.5)))))-((F$3^2-A86^2)^0.5-(F$3^2-G$6^2)^0.5-(F$3*LN((G$6*(F$3+(F$3^2-A86^2)^0.5))/(A86*(F$3+(F$3^2-G$6^2)^0.5))))))</f>
        <v>-106821089.21905613</v>
      </c>
      <c r="I86" s="15">
        <f t="shared" si="7"/>
        <v>-3.3872745186154276</v>
      </c>
      <c r="J86" s="5">
        <f>F$6*((2*D$6)/(E$6*B$3*A$6))^0.5*(((G$3^2-A86^2)^0.5-(G$3^2-G$6^2)^0.5-(G$3*LN((G$6*(G$3+(G$3^2-A86^2)^0.5))/(A86*(G$3+(G$3^2-G$6^2)^0.5)))))-((F$3^2-A86^2)^0.5-(F$3^2-G$6^2)^0.5-(F$3*LN((G$6*(F$3+(F$3^2-A86^2)^0.5))/(A86*(F$3+(F$3^2-G$6^2)^0.5))))))</f>
        <v>-151067833.12105557</v>
      </c>
      <c r="K86" s="15">
        <f t="shared" si="8"/>
        <v>-4.7903295637067345</v>
      </c>
    </row>
    <row r="87" spans="1:11" x14ac:dyDescent="0.25">
      <c r="A87">
        <f t="shared" si="9"/>
        <v>730</v>
      </c>
      <c r="B87" s="15">
        <f>((D$6*B$3)/(E$6*A$6))^0.5*((G$3^2-A87^2)^0.5-(F$3^2-A87^2)^0.5)</f>
        <v>-1.6052151967411814</v>
      </c>
      <c r="C87" s="15">
        <f>((D$6*B$3)/(2*E$6*A$6))^0.5*((G$3^2-A87^2)^0.5-(F$3^2-A87^2)^0.5)</f>
        <v>-1.1350585508793873</v>
      </c>
      <c r="D87" s="5">
        <f>(1/F$6)*(E$6*B$3*A$6/D$6)^0.5*((A87/((G$3^2-A87^2)^0.5))-(A87/((F$3^2-A87^2)^0.5)))</f>
        <v>1.8006682184313669E-8</v>
      </c>
      <c r="E87" s="15">
        <f t="shared" si="5"/>
        <v>0.56785872936451587</v>
      </c>
      <c r="F87" s="5">
        <f>(1/F$6)*(E$6*B$3*A$6/(2*D$6))^0.5*((A87/((G$3^2-A87^2)^0.5))-(A87/((F$3^2-A87^2)^0.5)))</f>
        <v>1.2732647079199189E-8</v>
      </c>
      <c r="G87" s="16">
        <f t="shared" si="6"/>
        <v>0.40153675828962559</v>
      </c>
      <c r="H87" s="5">
        <f>F$6*((D$6)/(E$6*B$3*A$6))^0.5*(((G$3^2-A87^2)^0.5-(G$3^2-G$6^2)^0.5-(G$3*LN((G$6*(G$3+(G$3^2-A87^2)^0.5))/(A87*(G$3+(G$3^2-G$6^2)^0.5)))))-((F$3^2-A87^2)^0.5-(F$3^2-G$6^2)^0.5-(F$3*LN((G$6*(F$3+(F$3^2-A87^2)^0.5))/(A87*(F$3+(F$3^2-G$6^2)^0.5))))))</f>
        <v>-107305998.45578448</v>
      </c>
      <c r="I87" s="15">
        <f t="shared" si="7"/>
        <v>-3.4026508896430898</v>
      </c>
      <c r="J87" s="5">
        <f>F$6*((2*D$6)/(E$6*B$3*A$6))^0.5*(((G$3^2-A87^2)^0.5-(G$3^2-G$6^2)^0.5-(G$3*LN((G$6*(G$3+(G$3^2-A87^2)^0.5))/(A87*(G$3+(G$3^2-G$6^2)^0.5)))))-((F$3^2-A87^2)^0.5-(F$3^2-G$6^2)^0.5-(F$3*LN((G$6*(F$3+(F$3^2-A87^2)^0.5))/(A87*(F$3+(F$3^2-G$6^2)^0.5))))))</f>
        <v>-151753598.34015679</v>
      </c>
      <c r="K87" s="15">
        <f t="shared" si="8"/>
        <v>-4.8120750361541349</v>
      </c>
    </row>
    <row r="88" spans="1:11" x14ac:dyDescent="0.25">
      <c r="A88">
        <f t="shared" si="9"/>
        <v>740</v>
      </c>
      <c r="B88" s="15">
        <f>((D$6*B$3)/(E$6*A$6))^0.5*((G$3^2-A88^2)^0.5-(F$3^2-A88^2)^0.5)</f>
        <v>-1.631882050322456</v>
      </c>
      <c r="C88" s="15">
        <f>((D$6*B$3)/(2*E$6*A$6))^0.5*((G$3^2-A88^2)^0.5-(F$3^2-A88^2)^0.5)</f>
        <v>-1.1539148638796155</v>
      </c>
      <c r="D88" s="5">
        <f>(1/F$6)*(E$6*B$3*A$6/D$6)^0.5*((A88/((G$3^2-A88^2)^0.5))-(A88/((F$3^2-A88^2)^0.5)))</f>
        <v>1.9178539567315051E-8</v>
      </c>
      <c r="E88" s="15">
        <f t="shared" si="5"/>
        <v>0.6048144237948474</v>
      </c>
      <c r="F88" s="5">
        <f>(1/F$6)*(E$6*B$3*A$6/(2*D$6))^0.5*((A88/((G$3^2-A88^2)^0.5))-(A88/((F$3^2-A88^2)^0.5)))</f>
        <v>1.3561275381302988E-8</v>
      </c>
      <c r="G88" s="16">
        <f t="shared" si="6"/>
        <v>0.42766838042477101</v>
      </c>
      <c r="H88" s="5">
        <f>F$6*((D$6)/(E$6*B$3*A$6))^0.5*(((G$3^2-A88^2)^0.5-(G$3^2-G$6^2)^0.5-(G$3*LN((G$6*(G$3+(G$3^2-A88^2)^0.5))/(A88*(G$3+(G$3^2-G$6^2)^0.5)))))-((F$3^2-A88^2)^0.5-(F$3^2-G$6^2)^0.5-(F$3*LN((G$6*(F$3+(F$3^2-A88^2)^0.5))/(A88*(F$3+(F$3^2-G$6^2)^0.5))))))</f>
        <v>-107792074.31309628</v>
      </c>
      <c r="I88" s="15">
        <f t="shared" si="7"/>
        <v>-3.4180642539667772</v>
      </c>
      <c r="J88" s="5">
        <f>F$6*((2*D$6)/(E$6*B$3*A$6))^0.5*(((G$3^2-A88^2)^0.5-(G$3^2-G$6^2)^0.5-(G$3*LN((G$6*(G$3+(G$3^2-A88^2)^0.5))/(A88*(G$3+(G$3^2-G$6^2)^0.5)))))-((F$3^2-A88^2)^0.5-(F$3^2-G$6^2)^0.5-(F$3*LN((G$6*(F$3+(F$3^2-A88^2)^0.5))/(A88*(F$3+(F$3^2-G$6^2)^0.5))))))</f>
        <v>-152441013.40990928</v>
      </c>
      <c r="K88" s="15">
        <f t="shared" si="8"/>
        <v>-4.8338728250224907</v>
      </c>
    </row>
    <row r="89" spans="1:11" x14ac:dyDescent="0.25">
      <c r="A89">
        <f t="shared" si="9"/>
        <v>750</v>
      </c>
      <c r="B89" s="15">
        <f>((D$6*B$3)/(E$6*A$6))^0.5*((G$3^2-A89^2)^0.5-(F$3^2-A89^2)^0.5)</f>
        <v>-1.6603156736273743</v>
      </c>
      <c r="C89" s="15">
        <f>((D$6*B$3)/(2*E$6*A$6))^0.5*((G$3^2-A89^2)^0.5-(F$3^2-A89^2)^0.5)</f>
        <v>-1.1740204717322271</v>
      </c>
      <c r="D89" s="5">
        <f>(1/F$6)*(E$6*B$3*A$6/D$6)^0.5*((A89/((G$3^2-A89^2)^0.5))-(A89/((F$3^2-A89^2)^0.5)))</f>
        <v>2.0471894510403577E-8</v>
      </c>
      <c r="E89" s="15">
        <f t="shared" si="5"/>
        <v>0.64560166528008722</v>
      </c>
      <c r="F89" s="5">
        <f>(1/F$6)*(E$6*B$3*A$6/(2*D$6))^0.5*((A89/((G$3^2-A89^2)^0.5))-(A89/((F$3^2-A89^2)^0.5)))</f>
        <v>1.4475815432042026E-8</v>
      </c>
      <c r="G89" s="16">
        <f t="shared" si="6"/>
        <v>0.45650931546487739</v>
      </c>
      <c r="H89" s="5">
        <f>F$6*((D$6)/(E$6*B$3*A$6))^0.5*(((G$3^2-A89^2)^0.5-(G$3^2-G$6^2)^0.5-(G$3*LN((G$6*(G$3+(G$3^2-A89^2)^0.5))/(A89*(G$3+(G$3^2-G$6^2)^0.5)))))-((F$3^2-A89^2)^0.5-(F$3^2-G$6^2)^0.5-(F$3*LN((G$6*(F$3+(F$3^2-A89^2)^0.5))/(A89*(F$3+(F$3^2-G$6^2)^0.5))))))</f>
        <v>-108279784.26892823</v>
      </c>
      <c r="I89" s="15">
        <f t="shared" si="7"/>
        <v>-3.4335294352146191</v>
      </c>
      <c r="J89" s="5">
        <f>F$6*((2*D$6)/(E$6*B$3*A$6))^0.5*(((G$3^2-A89^2)^0.5-(G$3^2-G$6^2)^0.5-(G$3*LN((G$6*(G$3+(G$3^2-A89^2)^0.5))/(A89*(G$3+(G$3^2-G$6^2)^0.5)))))-((F$3^2-A89^2)^0.5-(F$3^2-G$6^2)^0.5-(F$3*LN((G$6*(F$3+(F$3^2-A89^2)^0.5))/(A89*(F$3+(F$3^2-G$6^2)^0.5))))))</f>
        <v>-153130739.44395119</v>
      </c>
      <c r="K89" s="15">
        <f t="shared" si="8"/>
        <v>-4.8557438940877473</v>
      </c>
    </row>
    <row r="90" spans="1:11" x14ac:dyDescent="0.25">
      <c r="A90">
        <f t="shared" si="9"/>
        <v>760</v>
      </c>
      <c r="B90" s="15">
        <f>((D$6*B$3)/(E$6*A$6))^0.5*((G$3^2-A90^2)^0.5-(F$3^2-A90^2)^0.5)</f>
        <v>-1.6907033072334361</v>
      </c>
      <c r="C90" s="15">
        <f>((D$6*B$3)/(2*E$6*A$6))^0.5*((G$3^2-A90^2)^0.5-(F$3^2-A90^2)^0.5)</f>
        <v>-1.1955077735192854</v>
      </c>
      <c r="D90" s="5">
        <f>(1/F$6)*(E$6*B$3*A$6/D$6)^0.5*((A90/((G$3^2-A90^2)^0.5))-(A90/((F$3^2-A90^2)^0.5)))</f>
        <v>2.1905276552338401E-8</v>
      </c>
      <c r="E90" s="15">
        <f t="shared" si="5"/>
        <v>0.69080480135454381</v>
      </c>
      <c r="F90" s="5">
        <f>(1/F$6)*(E$6*B$3*A$6/(2*D$6))^0.5*((A90/((G$3^2-A90^2)^0.5))-(A90/((F$3^2-A90^2)^0.5)))</f>
        <v>1.5489369593925162E-8</v>
      </c>
      <c r="G90" s="16">
        <f t="shared" si="6"/>
        <v>0.48847275951402386</v>
      </c>
      <c r="H90" s="5">
        <f>F$6*((D$6)/(E$6*B$3*A$6))^0.5*(((G$3^2-A90^2)^0.5-(G$3^2-G$6^2)^0.5-(G$3*LN((G$6*(G$3+(G$3^2-A90^2)^0.5))/(A90*(G$3+(G$3^2-G$6^2)^0.5)))))-((F$3^2-A90^2)^0.5-(F$3^2-G$6^2)^0.5-(F$3*LN((G$6*(F$3+(F$3^2-A90^2)^0.5))/(A90*(F$3+(F$3^2-G$6^2)^0.5))))))</f>
        <v>-108769628.30288227</v>
      </c>
      <c r="I90" s="15">
        <f t="shared" si="7"/>
        <v>-3.4490622876357899</v>
      </c>
      <c r="J90" s="5">
        <f>F$6*((2*D$6)/(E$6*B$3*A$6))^0.5*(((G$3^2-A90^2)^0.5-(G$3^2-G$6^2)^0.5-(G$3*LN((G$6*(G$3+(G$3^2-A90^2)^0.5))/(A90*(G$3+(G$3^2-G$6^2)^0.5)))))-((F$3^2-A90^2)^0.5-(F$3^2-G$6^2)^0.5-(F$3*LN((G$6*(F$3+(F$3^2-A90^2)^0.5))/(A90*(F$3+(F$3^2-G$6^2)^0.5))))))</f>
        <v>-153823483.52021655</v>
      </c>
      <c r="K90" s="15">
        <f t="shared" si="8"/>
        <v>-4.8777106646441073</v>
      </c>
    </row>
    <row r="91" spans="1:11" x14ac:dyDescent="0.25">
      <c r="A91">
        <f t="shared" si="9"/>
        <v>770</v>
      </c>
      <c r="B91" s="15">
        <f>((D$6*B$3)/(E$6*A$6))^0.5*((G$3^2-A91^2)^0.5-(F$3^2-A91^2)^0.5)</f>
        <v>-1.7232613966471415</v>
      </c>
      <c r="C91" s="15">
        <f>((D$6*B$3)/(2*E$6*A$6))^0.5*((G$3^2-A91^2)^0.5-(F$3^2-A91^2)^0.5)</f>
        <v>-1.2185298193261946</v>
      </c>
      <c r="D91" s="5">
        <f>(1/F$6)*(E$6*B$3*A$6/D$6)^0.5*((A91/((G$3^2-A91^2)^0.5))-(A91/((F$3^2-A91^2)^0.5)))</f>
        <v>2.3501003374258997E-8</v>
      </c>
      <c r="E91" s="15">
        <f t="shared" si="5"/>
        <v>0.74112764241063178</v>
      </c>
      <c r="F91" s="5">
        <f>(1/F$6)*(E$6*B$3*A$6/(2*D$6))^0.5*((A91/((G$3^2-A91^2)^0.5))-(A91/((F$3^2-A91^2)^0.5)))</f>
        <v>1.6617718850626471E-8</v>
      </c>
      <c r="G91" s="16">
        <f t="shared" si="6"/>
        <v>0.52405638167335644</v>
      </c>
      <c r="H91" s="5">
        <f>F$6*((D$6)/(E$6*B$3*A$6))^0.5*(((G$3^2-A91^2)^0.5-(G$3^2-G$6^2)^0.5-(G$3*LN((G$6*(G$3+(G$3^2-A91^2)^0.5))/(A91*(G$3+(G$3^2-G$6^2)^0.5)))))-((F$3^2-A91^2)^0.5-(F$3^2-G$6^2)^0.5-(F$3*LN((G$6*(F$3+(F$3^2-A91^2)^0.5))/(A91*(F$3+(F$3^2-G$6^2)^0.5))))))</f>
        <v>-109262144.89459953</v>
      </c>
      <c r="I91" s="15">
        <f t="shared" si="7"/>
        <v>-3.4646798863076969</v>
      </c>
      <c r="J91" s="5">
        <f>F$6*((2*D$6)/(E$6*B$3*A$6))^0.5*(((G$3^2-A91^2)^0.5-(G$3^2-G$6^2)^0.5-(G$3*LN((G$6*(G$3+(G$3^2-A91^2)^0.5))/(A91*(G$3+(G$3^2-G$6^2)^0.5)))))-((F$3^2-A91^2)^0.5-(F$3^2-G$6^2)^0.5-(F$3*LN((G$6*(F$3+(F$3^2-A91^2)^0.5))/(A91*(F$3+(F$3^2-G$6^2)^0.5))))))</f>
        <v>-154520007.16391686</v>
      </c>
      <c r="K91" s="15">
        <f t="shared" si="8"/>
        <v>-4.899797284497617</v>
      </c>
    </row>
    <row r="92" spans="1:11" x14ac:dyDescent="0.25">
      <c r="A92">
        <f t="shared" si="9"/>
        <v>780</v>
      </c>
      <c r="B92" s="15">
        <f>((D$6*B$3)/(E$6*A$6))^0.5*((G$3^2-A92^2)^0.5-(F$3^2-A92^2)^0.5)</f>
        <v>-1.7582417069714715</v>
      </c>
      <c r="C92" s="15">
        <f>((D$6*B$3)/(2*E$6*A$6))^0.5*((G$3^2-A92^2)^0.5-(F$3^2-A92^2)^0.5)</f>
        <v>-1.2432646339645381</v>
      </c>
      <c r="D92" s="5">
        <f>(1/F$6)*(E$6*B$3*A$6/D$6)^0.5*((A92/((G$3^2-A92^2)^0.5))-(A92/((F$3^2-A92^2)^0.5)))</f>
        <v>2.5286172064131966E-8</v>
      </c>
      <c r="E92" s="15">
        <f t="shared" si="5"/>
        <v>0.7974247222144657</v>
      </c>
      <c r="F92" s="5">
        <f>(1/F$6)*(E$6*B$3*A$6/(2*D$6))^0.5*((A92/((G$3^2-A92^2)^0.5))-(A92/((F$3^2-A92^2)^0.5)))</f>
        <v>1.7880023736797551E-8</v>
      </c>
      <c r="G92" s="16">
        <f t="shared" si="6"/>
        <v>0.5638644285636476</v>
      </c>
      <c r="H92" s="5">
        <f>F$6*((D$6)/(E$6*B$3*A$6))^0.5*(((G$3^2-A92^2)^0.5-(G$3^2-G$6^2)^0.5-(G$3*LN((G$6*(G$3+(G$3^2-A92^2)^0.5))/(A92*(G$3+(G$3^2-G$6^2)^0.5)))))-((F$3^2-A92^2)^0.5-(F$3^2-G$6^2)^0.5-(F$3*LN((G$6*(F$3+(F$3^2-A92^2)^0.5))/(A92*(F$3+(F$3^2-G$6^2)^0.5))))))</f>
        <v>-109757918.1911528</v>
      </c>
      <c r="I92" s="15">
        <f t="shared" si="7"/>
        <v>-3.4804007544125062</v>
      </c>
      <c r="J92" s="5">
        <f>F$6*((2*D$6)/(E$6*B$3*A$6))^0.5*(((G$3^2-A92^2)^0.5-(G$3^2-G$6^2)^0.5-(G$3*LN((G$6*(G$3+(G$3^2-A92^2)^0.5))/(A92*(G$3+(G$3^2-G$6^2)^0.5)))))-((F$3^2-A92^2)^0.5-(F$3^2-G$6^2)^0.5-(F$3*LN((G$6*(F$3+(F$3^2-A92^2)^0.5))/(A92*(F$3+(F$3^2-G$6^2)^0.5))))))</f>
        <v>-155221136.48376492</v>
      </c>
      <c r="K92" s="15">
        <f t="shared" si="8"/>
        <v>-4.9220299493837176</v>
      </c>
    </row>
    <row r="93" spans="1:11" x14ac:dyDescent="0.25">
      <c r="A93">
        <f t="shared" si="9"/>
        <v>790</v>
      </c>
      <c r="B93" s="15">
        <f>((D$6*B$3)/(E$6*A$6))^0.5*((G$3^2-A93^2)^0.5-(F$3^2-A93^2)^0.5)</f>
        <v>-1.7959390784539173</v>
      </c>
      <c r="C93" s="15">
        <f>((D$6*B$3)/(2*E$6*A$6))^0.5*((G$3^2-A93^2)^0.5-(F$3^2-A93^2)^0.5)</f>
        <v>-1.2699207009726838</v>
      </c>
      <c r="D93" s="5">
        <f>(1/F$6)*(E$6*B$3*A$6/D$6)^0.5*((A93/((G$3^2-A93^2)^0.5))-(A93/((F$3^2-A93^2)^0.5)))</f>
        <v>2.7293972183891498E-8</v>
      </c>
      <c r="E93" s="15">
        <f t="shared" si="5"/>
        <v>0.86074270679120235</v>
      </c>
      <c r="F93" s="5">
        <f>(1/F$6)*(E$6*B$3*A$6/(2*D$6))^0.5*((A93/((G$3^2-A93^2)^0.5))-(A93/((F$3^2-A93^2)^0.5)))</f>
        <v>1.929975281674668E-8</v>
      </c>
      <c r="G93" s="16">
        <f t="shared" si="6"/>
        <v>0.60863700482892336</v>
      </c>
      <c r="H93" s="5">
        <f>F$6*((D$6)/(E$6*B$3*A$6))^0.5*(((G$3^2-A93^2)^0.5-(G$3^2-G$6^2)^0.5-(G$3*LN((G$6*(G$3+(G$3^2-A93^2)^0.5))/(A93*(G$3+(G$3^2-G$6^2)^0.5)))))-((F$3^2-A93^2)^0.5-(F$3^2-G$6^2)^0.5-(F$3*LN((G$6*(F$3+(F$3^2-A93^2)^0.5))/(A93*(F$3+(F$3^2-G$6^2)^0.5))))))</f>
        <v>-110257586.65697989</v>
      </c>
      <c r="I93" s="15">
        <f t="shared" si="7"/>
        <v>-3.4962451375247303</v>
      </c>
      <c r="J93" s="5">
        <f>F$6*((2*D$6)/(E$6*B$3*A$6))^0.5*(((G$3^2-A93^2)^0.5-(G$3^2-G$6^2)^0.5-(G$3*LN((G$6*(G$3+(G$3^2-A93^2)^0.5))/(A93*(G$3+(G$3^2-G$6^2)^0.5)))))-((F$3^2-A93^2)^0.5-(F$3^2-G$6^2)^0.5-(F$3*LN((G$6*(F$3+(F$3^2-A93^2)^0.5))/(A93*(F$3+(F$3^2-G$6^2)^0.5))))))</f>
        <v>-155927774.40482774</v>
      </c>
      <c r="K93" s="15">
        <f t="shared" si="8"/>
        <v>-4.9444372908684597</v>
      </c>
    </row>
    <row r="94" spans="1:11" x14ac:dyDescent="0.25">
      <c r="A94">
        <f t="shared" si="9"/>
        <v>800</v>
      </c>
      <c r="B94" s="15">
        <f>((D$6*B$3)/(E$6*A$6))^0.5*((G$3^2-A94^2)^0.5-(F$3^2-A94^2)^0.5)</f>
        <v>-1.8367013700282906</v>
      </c>
      <c r="C94" s="15">
        <f>((D$6*B$3)/(2*E$6*A$6))^0.5*((G$3^2-A94^2)^0.5-(F$3^2-A94^2)^0.5)</f>
        <v>-1.2987439937616265</v>
      </c>
      <c r="D94" s="5">
        <f>(1/F$6)*(E$6*B$3*A$6/D$6)^0.5*((A94/((G$3^2-A94^2)^0.5))-(A94/((F$3^2-A94^2)^0.5)))</f>
        <v>2.9565447521116094E-8</v>
      </c>
      <c r="E94" s="15">
        <f t="shared" si="5"/>
        <v>0.93237595302591714</v>
      </c>
      <c r="F94" s="5">
        <f>(1/F$6)*(E$6*B$3*A$6/(2*D$6))^0.5*((A94/((G$3^2-A94^2)^0.5))-(A94/((F$3^2-A94^2)^0.5)))</f>
        <v>2.090592843099619E-8</v>
      </c>
      <c r="G94" s="16">
        <f t="shared" si="6"/>
        <v>0.65928935899989582</v>
      </c>
      <c r="H94" s="5">
        <f>F$6*((D$6)/(E$6*B$3*A$6))^0.5*(((G$3^2-A94^2)^0.5-(G$3^2-G$6^2)^0.5-(G$3*LN((G$6*(G$3+(G$3^2-A94^2)^0.5))/(A94*(G$3+(G$3^2-G$6^2)^0.5)))))-((F$3^2-A94^2)^0.5-(F$3^2-G$6^2)^0.5-(F$3*LN((G$6*(F$3+(F$3^2-A94^2)^0.5))/(A94*(F$3+(F$3^2-G$6^2)^0.5))))))</f>
        <v>-110761853.6217605</v>
      </c>
      <c r="I94" s="15">
        <f t="shared" si="7"/>
        <v>-3.5122353380822076</v>
      </c>
      <c r="J94" s="5">
        <f>F$6*((2*D$6)/(E$6*B$3*A$6))^0.5*(((G$3^2-A94^2)^0.5-(G$3^2-G$6^2)^0.5-(G$3*LN((G$6*(G$3+(G$3^2-A94^2)^0.5))/(A94*(G$3+(G$3^2-G$6^2)^0.5)))))-((F$3^2-A94^2)^0.5-(F$3^2-G$6^2)^0.5-(F$3*LN((G$6*(F$3+(F$3^2-A94^2)^0.5))/(A94*(F$3+(F$3^2-G$6^2)^0.5))))))</f>
        <v>-156640915.5854772</v>
      </c>
      <c r="K94" s="15">
        <f t="shared" si="8"/>
        <v>-4.9670508493619101</v>
      </c>
    </row>
    <row r="95" spans="1:11" x14ac:dyDescent="0.25">
      <c r="A95">
        <f t="shared" si="9"/>
        <v>810</v>
      </c>
      <c r="B95" s="15">
        <f>((D$6*B$3)/(E$6*A$6))^0.5*((G$3^2-A95^2)^0.5-(F$3^2-A95^2)^0.5)</f>
        <v>-1.8809423598950537</v>
      </c>
      <c r="C95" s="15">
        <f>((D$6*B$3)/(2*E$6*A$6))^0.5*((G$3^2-A95^2)^0.5-(F$3^2-A95^2)^0.5)</f>
        <v>-1.3300270977028199</v>
      </c>
      <c r="D95" s="5">
        <f>(1/F$6)*(E$6*B$3*A$6/D$6)^0.5*((A95/((G$3^2-A95^2)^0.5))-(A95/((F$3^2-A95^2)^0.5)))</f>
        <v>3.2151893259693431E-8</v>
      </c>
      <c r="E95" s="15">
        <f t="shared" si="5"/>
        <v>1.0139421058376921</v>
      </c>
      <c r="F95" s="5">
        <f>(1/F$6)*(E$6*B$3*A$6/(2*D$6))^0.5*((A95/((G$3^2-A95^2)^0.5))-(A95/((F$3^2-A95^2)^0.5)))</f>
        <v>2.2734821751915277E-8</v>
      </c>
      <c r="G95" s="16">
        <f t="shared" si="6"/>
        <v>0.71696533876840007</v>
      </c>
      <c r="H95" s="5">
        <f>F$6*((D$6)/(E$6*B$3*A$6))^0.5*(((G$3^2-A95^2)^0.5-(G$3^2-G$6^2)^0.5-(G$3*LN((G$6*(G$3+(G$3^2-A95^2)^0.5))/(A95*(G$3+(G$3^2-G$6^2)^0.5)))))-((F$3^2-A95^2)^0.5-(F$3^2-G$6^2)^0.5-(F$3*LN((G$6*(F$3+(F$3^2-A95^2)^0.5))/(A95*(F$3+(F$3^2-G$6^2)^0.5))))))</f>
        <v>-111271500.28385498</v>
      </c>
      <c r="I95" s="15">
        <f t="shared" si="7"/>
        <v>-3.5283961277224436</v>
      </c>
      <c r="J95" s="5">
        <f>F$6*((2*D$6)/(E$6*B$3*A$6))^0.5*(((G$3^2-A95^2)^0.5-(G$3^2-G$6^2)^0.5-(G$3*LN((G$6*(G$3+(G$3^2-A95^2)^0.5))/(A95*(G$3+(G$3^2-G$6^2)^0.5)))))-((F$3^2-A95^2)^0.5-(F$3^2-G$6^2)^0.5-(F$3*LN((G$6*(F$3+(F$3^2-A95^2)^0.5))/(A95*(F$3+(F$3^2-G$6^2)^0.5))))))</f>
        <v>-157361664.80702937</v>
      </c>
      <c r="K95" s="15">
        <f t="shared" si="8"/>
        <v>-4.98990565724979</v>
      </c>
    </row>
    <row r="96" spans="1:11" x14ac:dyDescent="0.25">
      <c r="A96">
        <f t="shared" si="9"/>
        <v>820</v>
      </c>
      <c r="B96" s="15">
        <f>((D$6*B$3)/(E$6*A$6))^0.5*((G$3^2-A96^2)^0.5-(F$3^2-A96^2)^0.5)</f>
        <v>-1.9291587020259198</v>
      </c>
      <c r="C96" s="15">
        <f>((D$6*B$3)/(2*E$6*A$6))^0.5*((G$3^2-A96^2)^0.5-(F$3^2-A96^2)^0.5)</f>
        <v>-1.364121200187566</v>
      </c>
      <c r="D96" s="5">
        <f>(1/F$6)*(E$6*B$3*A$6/D$6)^0.5*((A96/((G$3^2-A96^2)^0.5))-(A96/((F$3^2-A96^2)^0.5)))</f>
        <v>3.5118168573735951E-8</v>
      </c>
      <c r="E96" s="15">
        <f t="shared" si="5"/>
        <v>1.1074865641413369</v>
      </c>
      <c r="F96" s="5">
        <f>(1/F$6)*(E$6*B$3*A$6/(2*D$6))^0.5*((A96/((G$3^2-A96^2)^0.5))-(A96/((F$3^2-A96^2)^0.5)))</f>
        <v>2.4832295141340998E-8</v>
      </c>
      <c r="G96" s="16">
        <f t="shared" si="6"/>
        <v>0.78311125957732963</v>
      </c>
      <c r="H96" s="5">
        <f>F$6*((D$6)/(E$6*B$3*A$6))^0.5*(((G$3^2-A96^2)^0.5-(G$3^2-G$6^2)^0.5-(G$3*LN((G$6*(G$3+(G$3^2-A96^2)^0.5))/(A96*(G$3+(G$3^2-G$6^2)^0.5)))))-((F$3^2-A96^2)^0.5-(F$3^2-G$6^2)^0.5-(F$3*LN((G$6*(F$3+(F$3^2-A96^2)^0.5))/(A96*(F$3+(F$3^2-G$6^2)^0.5))))))</f>
        <v>-111787401.92915815</v>
      </c>
      <c r="I96" s="15">
        <f t="shared" si="7"/>
        <v>-3.5447552615790889</v>
      </c>
      <c r="J96" s="5">
        <f>F$6*((2*D$6)/(E$6*B$3*A$6))^0.5*(((G$3^2-A96^2)^0.5-(G$3^2-G$6^2)^0.5-(G$3*LN((G$6*(G$3+(G$3^2-A96^2)^0.5))/(A96*(G$3+(G$3^2-G$6^2)^0.5)))))-((F$3^2-A96^2)^0.5-(F$3^2-G$6^2)^0.5-(F$3*LN((G$6*(F$3+(F$3^2-A96^2)^0.5))/(A96*(F$3+(F$3^2-G$6^2)^0.5))))))</f>
        <v>-158091259.91066775</v>
      </c>
      <c r="K96" s="15">
        <f t="shared" si="8"/>
        <v>-5.0130409662185356</v>
      </c>
    </row>
    <row r="97" spans="1:11" x14ac:dyDescent="0.25">
      <c r="A97">
        <f t="shared" si="9"/>
        <v>830</v>
      </c>
      <c r="B97" s="15">
        <f>((D$6*B$3)/(E$6*A$6))^0.5*((G$3^2-A97^2)^0.5-(F$3^2-A97^2)^0.5)</f>
        <v>-1.9819525374627323</v>
      </c>
      <c r="C97" s="15">
        <f>((D$6*B$3)/(2*E$6*A$6))^0.5*((G$3^2-A97^2)^0.5-(F$3^2-A97^2)^0.5)</f>
        <v>-1.4014520792297829</v>
      </c>
      <c r="D97" s="5">
        <f>(1/F$6)*(E$6*B$3*A$6/D$6)^0.5*((A97/((G$3^2-A97^2)^0.5))-(A97/((F$3^2-A97^2)^0.5)))</f>
        <v>3.8547353252244212E-8</v>
      </c>
      <c r="E97" s="15">
        <f t="shared" si="5"/>
        <v>1.2156293321627736</v>
      </c>
      <c r="F97" s="5">
        <f>(1/F$6)*(E$6*B$3*A$6/(2*D$6))^0.5*((A97/((G$3^2-A97^2)^0.5))-(A97/((F$3^2-A97^2)^0.5)))</f>
        <v>2.7257094881455199E-8</v>
      </c>
      <c r="G97" s="16">
        <f t="shared" si="6"/>
        <v>0.85957974418157124</v>
      </c>
      <c r="H97" s="5">
        <f>F$6*((D$6)/(E$6*B$3*A$6))^0.5*(((G$3^2-A97^2)^0.5-(G$3^2-G$6^2)^0.5-(G$3*LN((G$6*(G$3+(G$3^2-A97^2)^0.5))/(A97*(G$3+(G$3^2-G$6^2)^0.5)))))-((F$3^2-A97^2)^0.5-(F$3^2-G$6^2)^0.5-(F$3*LN((G$6*(F$3+(F$3^2-A97^2)^0.5))/(A97*(F$3+(F$3^2-G$6^2)^0.5))))))</f>
        <v>-112310548.41651046</v>
      </c>
      <c r="I97" s="15">
        <f t="shared" si="7"/>
        <v>-3.5613441278700679</v>
      </c>
      <c r="J97" s="5">
        <f>F$6*((2*D$6)/(E$6*B$3*A$6))^0.5*(((G$3^2-A97^2)^0.5-(G$3^2-G$6^2)^0.5-(G$3*LN((G$6*(G$3+(G$3^2-A97^2)^0.5))/(A97*(G$3+(G$3^2-G$6^2)^0.5)))))-((F$3^2-A97^2)^0.5-(F$3^2-G$6^2)^0.5-(F$3*LN((G$6*(F$3+(F$3^2-A97^2)^0.5))/(A97*(F$3+(F$3^2-G$6^2)^0.5))))))</f>
        <v>-158831100.76818919</v>
      </c>
      <c r="K97" s="15">
        <f t="shared" si="8"/>
        <v>-5.0365011659116306</v>
      </c>
    </row>
    <row r="98" spans="1:11" x14ac:dyDescent="0.25">
      <c r="A98">
        <f t="shared" si="9"/>
        <v>840</v>
      </c>
      <c r="B98" s="15">
        <f>((D$6*B$3)/(E$6*A$6))^0.5*((G$3^2-A98^2)^0.5-(F$3^2-A98^2)^0.5)</f>
        <v>-2.0400621339056801</v>
      </c>
      <c r="C98" s="15">
        <f>((D$6*B$3)/(2*E$6*A$6))^0.5*((G$3^2-A98^2)^0.5-(F$3^2-A98^2)^0.5)</f>
        <v>-1.4425417689266049</v>
      </c>
      <c r="D98" s="5">
        <f>(1/F$6)*(E$6*B$3*A$6/D$6)^0.5*((A98/((G$3^2-A98^2)^0.5))-(A98/((F$3^2-A98^2)^0.5)))</f>
        <v>4.2547419612522739E-8</v>
      </c>
      <c r="E98" s="15">
        <f t="shared" si="5"/>
        <v>1.3417754249005172</v>
      </c>
      <c r="F98" s="5">
        <f>(1/F$6)*(E$6*B$3*A$6/(2*D$6))^0.5*((A98/((G$3^2-A98^2)^0.5))-(A98/((F$3^2-A98^2)^0.5)))</f>
        <v>3.0085568930004341E-8</v>
      </c>
      <c r="G98" s="16">
        <f t="shared" si="6"/>
        <v>0.94877850177661682</v>
      </c>
      <c r="H98" s="5">
        <f>F$6*((D$6)/(E$6*B$3*A$6))^0.5*(((G$3^2-A98^2)^0.5-(G$3^2-G$6^2)^0.5-(G$3*LN((G$6*(G$3+(G$3^2-A98^2)^0.5))/(A98*(G$3+(G$3^2-G$6^2)^0.5)))))-((F$3^2-A98^2)^0.5-(F$3^2-G$6^2)^0.5-(F$3*LN((G$6*(F$3+(F$3^2-A98^2)^0.5))/(A98*(F$3+(F$3^2-G$6^2)^0.5))))))</f>
        <v>-112842070.41033021</v>
      </c>
      <c r="I98" s="15">
        <f t="shared" si="7"/>
        <v>-3.578198579728888</v>
      </c>
      <c r="J98" s="5">
        <f>F$6*((2*D$6)/(E$6*B$3*A$6))^0.5*(((G$3^2-A98^2)^0.5-(G$3^2-G$6^2)^0.5-(G$3*LN((G$6*(G$3+(G$3^2-A98^2)^0.5))/(A98*(G$3+(G$3^2-G$6^2)^0.5)))))-((F$3^2-A98^2)^0.5-(F$3^2-G$6^2)^0.5-(F$3*LN((G$6*(F$3+(F$3^2-A98^2)^0.5))/(A98*(F$3+(F$3^2-G$6^2)^0.5))))))</f>
        <v>-159582786.38054869</v>
      </c>
      <c r="K98" s="15">
        <f t="shared" si="8"/>
        <v>-5.0603369603167394</v>
      </c>
    </row>
    <row r="99" spans="1:11" x14ac:dyDescent="0.25">
      <c r="A99">
        <f t="shared" si="9"/>
        <v>850</v>
      </c>
      <c r="B99" s="15">
        <f>((D$6*B$3)/(E$6*A$6))^0.5*((G$3^2-A99^2)^0.5-(F$3^2-A99^2)^0.5)</f>
        <v>-2.1044041567494927</v>
      </c>
      <c r="C99" s="15">
        <f>((D$6*B$3)/(2*E$6*A$6))^0.5*((G$3^2-A99^2)^0.5-(F$3^2-A99^2)^0.5)</f>
        <v>-1.4880384495947245</v>
      </c>
      <c r="D99" s="5">
        <f>(1/F$6)*(E$6*B$3*A$6/D$6)^0.5*((A99/((G$3^2-A99^2)^0.5))-(A99/((F$3^2-A99^2)^0.5)))</f>
        <v>4.7260998170188866E-8</v>
      </c>
      <c r="E99" s="15">
        <f t="shared" si="5"/>
        <v>1.4904228382950762</v>
      </c>
      <c r="F99" s="5">
        <f>(1/F$6)*(E$6*B$3*A$6/(2*D$6))^0.5*((A99/((G$3^2-A99^2)^0.5))-(A99/((F$3^2-A99^2)^0.5)))</f>
        <v>3.3418572291785564E-8</v>
      </c>
      <c r="G99" s="16">
        <f t="shared" si="6"/>
        <v>1.0538880957937495</v>
      </c>
      <c r="H99" s="5">
        <f>F$6*((D$6)/(E$6*B$3*A$6))^0.5*(((G$3^2-A99^2)^0.5-(G$3^2-G$6^2)^0.5-(G$3*LN((G$6*(G$3+(G$3^2-A99^2)^0.5))/(A99*(G$3+(G$3^2-G$6^2)^0.5)))))-((F$3^2-A99^2)^0.5-(F$3^2-G$6^2)^0.5-(F$3*LN((G$6*(F$3+(F$3^2-A99^2)^0.5))/(A99*(F$3+(F$3^2-G$6^2)^0.5))))))</f>
        <v>-113383273.48592678</v>
      </c>
      <c r="I99" s="15">
        <f t="shared" si="7"/>
        <v>-3.5953600166770285</v>
      </c>
      <c r="J99" s="5">
        <f>F$6*((2*D$6)/(E$6*B$3*A$6))^0.5*(((G$3^2-A99^2)^0.5-(G$3^2-G$6^2)^0.5-(G$3*LN((G$6*(G$3+(G$3^2-A99^2)^0.5))/(A99*(G$3+(G$3^2-G$6^2)^0.5)))))-((F$3^2-A99^2)^0.5-(F$3^2-G$6^2)^0.5-(F$3*LN((G$6*(F$3+(F$3^2-A99^2)^0.5))/(A99*(F$3+(F$3^2-G$6^2)^0.5))))))</f>
        <v>-160348163.11005539</v>
      </c>
      <c r="K99" s="15">
        <f t="shared" si="8"/>
        <v>-5.0846068971986105</v>
      </c>
    </row>
    <row r="100" spans="1:11" x14ac:dyDescent="0.25">
      <c r="A100">
        <f t="shared" si="9"/>
        <v>860</v>
      </c>
      <c r="B100" s="15">
        <f>((D$6*B$3)/(E$6*A$6))^0.5*((G$3^2-A100^2)^0.5-(F$3^2-A100^2)^0.5)</f>
        <v>-2.1761331806528763</v>
      </c>
      <c r="C100" s="15">
        <f>((D$6*B$3)/(2*E$6*A$6))^0.5*((G$3^2-A100^2)^0.5-(F$3^2-A100^2)^0.5)</f>
        <v>-1.538758528804699</v>
      </c>
      <c r="D100" s="5">
        <f>(1/F$6)*(E$6*B$3*A$6/D$6)^0.5*((A100/((G$3^2-A100^2)^0.5))-(A100/((F$3^2-A100^2)^0.5)))</f>
        <v>5.2880020202558487E-8</v>
      </c>
      <c r="E100" s="15">
        <f t="shared" si="5"/>
        <v>1.6676243171078846</v>
      </c>
      <c r="F100" s="5">
        <f>(1/F$6)*(E$6*B$3*A$6/(2*D$6))^0.5*((A100/((G$3^2-A100^2)^0.5))-(A100/((F$3^2-A100^2)^0.5)))</f>
        <v>3.739182087451074E-8</v>
      </c>
      <c r="G100" s="16">
        <f t="shared" si="6"/>
        <v>1.1791884630985707</v>
      </c>
      <c r="H100" s="5">
        <f>F$6*((D$6)/(E$6*B$3*A$6))^0.5*(((G$3^2-A100^2)^0.5-(G$3^2-G$6^2)^0.5-(G$3*LN((G$6*(G$3+(G$3^2-A100^2)^0.5))/(A100*(G$3+(G$3^2-G$6^2)^0.5)))))-((F$3^2-A100^2)^0.5-(F$3^2-G$6^2)^0.5-(F$3*LN((G$6*(F$3+(F$3^2-A100^2)^0.5))/(A100*(F$3+(F$3^2-G$6^2)^0.5))))))</f>
        <v>-113935683.2263563</v>
      </c>
      <c r="I100" s="15">
        <f t="shared" si="7"/>
        <v>-3.6128768146358543</v>
      </c>
      <c r="J100" s="5">
        <f>F$6*((2*D$6)/(E$6*B$3*A$6))^0.5*(((G$3^2-A100^2)^0.5-(G$3^2-G$6^2)^0.5-(G$3*LN((G$6*(G$3+(G$3^2-A100^2)^0.5))/(A100*(G$3+(G$3^2-G$6^2)^0.5)))))-((F$3^2-A100^2)^0.5-(F$3^2-G$6^2)^0.5-(F$3*LN((G$6*(F$3+(F$3^2-A100^2)^0.5))/(A100*(F$3+(F$3^2-G$6^2)^0.5))))))</f>
        <v>-161129388.45695782</v>
      </c>
      <c r="K100" s="15">
        <f t="shared" si="8"/>
        <v>-5.1093793904413314</v>
      </c>
    </row>
    <row r="101" spans="1:11" x14ac:dyDescent="0.25">
      <c r="A101">
        <f t="shared" si="9"/>
        <v>870</v>
      </c>
      <c r="B101" s="15">
        <f>((D$6*B$3)/(E$6*A$6))^0.5*((G$3^2-A101^2)^0.5-(F$3^2-A101^2)^0.5)</f>
        <v>-2.2567274251927754</v>
      </c>
      <c r="C101" s="15">
        <f>((D$6*B$3)/(2*E$6*A$6))^0.5*((G$3^2-A101^2)^0.5-(F$3^2-A101^2)^0.5)</f>
        <v>-1.5957472656434686</v>
      </c>
      <c r="D101" s="5">
        <f>(1/F$6)*(E$6*B$3*A$6/D$6)^0.5*((A101/((G$3^2-A101^2)^0.5))-(A101/((F$3^2-A101^2)^0.5)))</f>
        <v>5.9668282801102644E-8</v>
      </c>
      <c r="E101" s="15">
        <f t="shared" si="5"/>
        <v>1.881698966415573</v>
      </c>
      <c r="F101" s="5">
        <f>(1/F$6)*(E$6*B$3*A$6/(2*D$6))^0.5*((A101/((G$3^2-A101^2)^0.5))-(A101/((F$3^2-A101^2)^0.5)))</f>
        <v>4.2191847390416331E-8</v>
      </c>
      <c r="G101" s="16">
        <f t="shared" si="6"/>
        <v>1.3305620993041694</v>
      </c>
      <c r="H101" s="5">
        <f>F$6*((D$6)/(E$6*B$3*A$6))^0.5*(((G$3^2-A101^2)^0.5-(G$3^2-G$6^2)^0.5-(G$3*LN((G$6*(G$3+(G$3^2-A101^2)^0.5))/(A101*(G$3+(G$3^2-G$6^2)^0.5)))))-((F$3^2-A101^2)^0.5-(F$3^2-G$6^2)^0.5-(F$3*LN((G$6*(F$3+(F$3^2-A101^2)^0.5))/(A101*(F$3+(F$3^2-G$6^2)^0.5))))))</f>
        <v>-114501106.00021416</v>
      </c>
      <c r="I101" s="15">
        <f t="shared" si="7"/>
        <v>-3.6308062531777701</v>
      </c>
      <c r="J101" s="5">
        <f>F$6*((2*D$6)/(E$6*B$3*A$6))^0.5*(((G$3^2-A101^2)^0.5-(G$3^2-G$6^2)^0.5-(G$3*LN((G$6*(G$3+(G$3^2-A101^2)^0.5))/(A101*(G$3+(G$3^2-G$6^2)^0.5)))))-((F$3^2-A101^2)^0.5-(F$3^2-G$6^2)^0.5-(F$3*LN((G$6*(F$3+(F$3^2-A101^2)^0.5))/(A101*(F$3+(F$3^2-G$6^2)^0.5))))))</f>
        <v>-161929017.01222223</v>
      </c>
      <c r="K101" s="15">
        <f t="shared" si="8"/>
        <v>-5.1347354455930434</v>
      </c>
    </row>
    <row r="102" spans="1:11" x14ac:dyDescent="0.25">
      <c r="A102">
        <f t="shared" si="9"/>
        <v>880</v>
      </c>
      <c r="B102" s="15">
        <f>((D$6*B$3)/(E$6*A$6))^0.5*((G$3^2-A102^2)^0.5-(F$3^2-A102^2)^0.5)</f>
        <v>-2.3481155772475248</v>
      </c>
      <c r="C102" s="15">
        <f>((D$6*B$3)/(2*E$6*A$6))^0.5*((G$3^2-A102^2)^0.5-(F$3^2-A102^2)^0.5)</f>
        <v>-1.6603684476814895</v>
      </c>
      <c r="D102" s="5">
        <f>(1/F$6)*(E$6*B$3*A$6/D$6)^0.5*((A102/((G$3^2-A102^2)^0.5))-(A102/((F$3^2-A102^2)^0.5)))</f>
        <v>6.7997335027504676E-8</v>
      </c>
      <c r="E102" s="15">
        <f t="shared" si="5"/>
        <v>2.1443639574273874</v>
      </c>
      <c r="F102" s="5">
        <f>(1/F$6)*(E$6*B$3*A$6/(2*D$6))^0.5*((A102/((G$3^2-A102^2)^0.5))-(A102/((F$3^2-A102^2)^0.5)))</f>
        <v>4.808137670056211E-8</v>
      </c>
      <c r="G102" s="16">
        <f t="shared" si="6"/>
        <v>1.5162942956289267</v>
      </c>
      <c r="H102" s="5">
        <f>F$6*((D$6)/(E$6*B$3*A$6))^0.5*(((G$3^2-A102^2)^0.5-(G$3^2-G$6^2)^0.5-(G$3*LN((G$6*(G$3+(G$3^2-A102^2)^0.5))/(A102*(G$3+(G$3^2-G$6^2)^0.5)))))-((F$3^2-A102^2)^0.5-(F$3^2-G$6^2)^0.5-(F$3*LN((G$6*(F$3+(F$3^2-A102^2)^0.5))/(A102*(F$3+(F$3^2-G$6^2)^0.5))))))</f>
        <v>-115081712.67106824</v>
      </c>
      <c r="I102" s="15">
        <f t="shared" si="7"/>
        <v>-3.6492171699349392</v>
      </c>
      <c r="J102" s="5">
        <f>F$6*((2*D$6)/(E$6*B$3*A$6))^0.5*(((G$3^2-A102^2)^0.5-(G$3^2-G$6^2)^0.5-(G$3*LN((G$6*(G$3+(G$3^2-A102^2)^0.5))/(A102*(G$3+(G$3^2-G$6^2)^0.5)))))-((F$3^2-A102^2)^0.5-(F$3^2-G$6^2)^0.5-(F$3*LN((G$6*(F$3+(F$3^2-A102^2)^0.5))/(A102*(F$3+(F$3^2-G$6^2)^0.5))))))</f>
        <v>-162750118.84054834</v>
      </c>
      <c r="K102" s="15">
        <f t="shared" si="8"/>
        <v>-5.160772413766753</v>
      </c>
    </row>
    <row r="103" spans="1:11" x14ac:dyDescent="0.25">
      <c r="A103">
        <f t="shared" si="9"/>
        <v>890</v>
      </c>
      <c r="B103" s="15">
        <f>((D$6*B$3)/(E$6*A$6))^0.5*((G$3^2-A103^2)^0.5-(F$3^2-A103^2)^0.5)</f>
        <v>-2.4528702266025348</v>
      </c>
      <c r="C103" s="15">
        <f>((D$6*B$3)/(2*E$6*A$6))^0.5*((G$3^2-A103^2)^0.5-(F$3^2-A103^2)^0.5)</f>
        <v>-1.7344411706012357</v>
      </c>
      <c r="D103" s="5">
        <f>(1/F$6)*(E$6*B$3*A$6/D$6)^0.5*((A103/((G$3^2-A103^2)^0.5))-(A103/((F$3^2-A103^2)^0.5)))</f>
        <v>7.8405673831013767E-8</v>
      </c>
      <c r="E103" s="15">
        <f t="shared" si="5"/>
        <v>2.4726013299348502</v>
      </c>
      <c r="F103" s="5">
        <f>(1/F$6)*(E$6*B$3*A$6/(2*D$6))^0.5*((A103/((G$3^2-A103^2)^0.5))-(A103/((F$3^2-A103^2)^0.5)))</f>
        <v>5.5441183649410462E-8</v>
      </c>
      <c r="G103" s="16">
        <f t="shared" si="6"/>
        <v>1.7483931675678084</v>
      </c>
      <c r="H103" s="5">
        <f>F$6*((D$6)/(E$6*B$3*A$6))^0.5*(((G$3^2-A103^2)^0.5-(G$3^2-G$6^2)^0.5-(G$3*LN((G$6*(G$3+(G$3^2-A103^2)^0.5))/(A103*(G$3+(G$3^2-G$6^2)^0.5)))))-((F$3^2-A103^2)^0.5-(F$3^2-G$6^2)^0.5-(F$3*LN((G$6*(F$3+(F$3^2-A103^2)^0.5))/(A103*(F$3+(F$3^2-G$6^2)^0.5))))))</f>
        <v>-115680156.81509623</v>
      </c>
      <c r="I103" s="15">
        <f t="shared" si="7"/>
        <v>-3.6681937092559687</v>
      </c>
      <c r="J103" s="5">
        <f>F$6*((2*D$6)/(E$6*B$3*A$6))^0.5*(((G$3^2-A103^2)^0.5-(G$3^2-G$6^2)^0.5-(G$3*LN((G$6*(G$3+(G$3^2-A103^2)^0.5))/(A103*(G$3+(G$3^2-G$6^2)^0.5)))))-((F$3^2-A103^2)^0.5-(F$3^2-G$6^2)^0.5-(F$3*LN((G$6*(F$3+(F$3^2-A103^2)^0.5))/(A103*(F$3+(F$3^2-G$6^2)^0.5))))))</f>
        <v>-163596446.6653555</v>
      </c>
      <c r="K103" s="15">
        <f t="shared" si="8"/>
        <v>-5.1876092930414606</v>
      </c>
    </row>
    <row r="104" spans="1:11" x14ac:dyDescent="0.25">
      <c r="A104">
        <f t="shared" si="9"/>
        <v>900</v>
      </c>
      <c r="B104" s="15">
        <f>((D$6*B$3)/(E$6*A$6))^0.5*((G$3^2-A104^2)^0.5-(F$3^2-A104^2)^0.5)</f>
        <v>-2.5745137124763935</v>
      </c>
      <c r="C104" s="15">
        <f>((D$6*B$3)/(2*E$6*A$6))^0.5*((G$3^2-A104^2)^0.5-(F$3^2-A104^2)^0.5)</f>
        <v>-1.8204561043498113</v>
      </c>
      <c r="D104" s="5">
        <f>(1/F$6)*(E$6*B$3*A$6/D$6)^0.5*((A104/((G$3^2-A104^2)^0.5))-(A104/((F$3^2-A104^2)^0.5)))</f>
        <v>9.1700680539561694E-8</v>
      </c>
      <c r="E104" s="15">
        <f t="shared" si="5"/>
        <v>2.8918726614956176</v>
      </c>
      <c r="F104" s="5">
        <f>(1/F$6)*(E$6*B$3*A$6/(2*D$6))^0.5*((A104/((G$3^2-A104^2)^0.5))-(A104/((F$3^2-A104^2)^0.5)))</f>
        <v>6.4842173048945347E-8</v>
      </c>
      <c r="G104" s="16">
        <f t="shared" si="6"/>
        <v>2.0448627692715404</v>
      </c>
      <c r="H104" s="5">
        <f>F$6*((D$6)/(E$6*B$3*A$6))^0.5*(((G$3^2-A104^2)^0.5-(G$3^2-G$6^2)^0.5-(G$3*LN((G$6*(G$3+(G$3^2-A104^2)^0.5))/(A104*(G$3+(G$3^2-G$6^2)^0.5)))))-((F$3^2-A104^2)^0.5-(F$3^2-G$6^2)^0.5-(F$3*LN((G$6*(F$3+(F$3^2-A104^2)^0.5))/(A104*(F$3+(F$3^2-G$6^2)^0.5))))))</f>
        <v>-116299746.63420986</v>
      </c>
      <c r="I104" s="15">
        <f t="shared" si="7"/>
        <v>-3.6878407735353202</v>
      </c>
      <c r="J104" s="5">
        <f>F$6*((2*D$6)/(E$6*B$3*A$6))^0.5*(((G$3^2-A104^2)^0.5-(G$3^2-G$6^2)^0.5-(G$3*LN((G$6*(G$3+(G$3^2-A104^2)^0.5))/(A104*(G$3+(G$3^2-G$6^2)^0.5)))))-((F$3^2-A104^2)^0.5-(F$3^2-G$6^2)^0.5-(F$3*LN((G$6*(F$3+(F$3^2-A104^2)^0.5))/(A104*(F$3+(F$3^2-G$6^2)^0.5))))))</f>
        <v>-164472678.99065426</v>
      </c>
      <c r="K104" s="15">
        <f t="shared" si="8"/>
        <v>-5.2153944378061343</v>
      </c>
    </row>
    <row r="105" spans="1:11" x14ac:dyDescent="0.25">
      <c r="A105">
        <f t="shared" si="9"/>
        <v>910</v>
      </c>
      <c r="B105" s="15">
        <f>((D$6*B$3)/(E$6*A$6))^0.5*((G$3^2-A105^2)^0.5-(F$3^2-A105^2)^0.5)</f>
        <v>-2.7180229048831208</v>
      </c>
      <c r="C105" s="15">
        <f>((D$6*B$3)/(2*E$6*A$6))^0.5*((G$3^2-A105^2)^0.5-(F$3^2-A105^2)^0.5)</f>
        <v>-1.921932427463213</v>
      </c>
      <c r="D105" s="5">
        <f>(1/F$6)*(E$6*B$3*A$6/D$6)^0.5*((A105/((G$3^2-A105^2)^0.5))-(A105/((F$3^2-A105^2)^0.5)))</f>
        <v>1.0914341140452872E-7</v>
      </c>
      <c r="E105" s="15">
        <f t="shared" si="5"/>
        <v>3.441946622053218</v>
      </c>
      <c r="F105" s="5">
        <f>(1/F$6)*(E$6*B$3*A$6/(2*D$6))^0.5*((A105/((G$3^2-A105^2)^0.5))-(A105/((F$3^2-A105^2)^0.5)))</f>
        <v>7.7176046325975426E-8</v>
      </c>
      <c r="G105" s="16">
        <f t="shared" si="6"/>
        <v>2.4338237969359611</v>
      </c>
      <c r="H105" s="5">
        <f>F$6*((D$6)/(E$6*B$3*A$6))^0.5*(((G$3^2-A105^2)^0.5-(G$3^2-G$6^2)^0.5-(G$3*LN((G$6*(G$3+(G$3^2-A105^2)^0.5))/(A105*(G$3+(G$3^2-G$6^2)^0.5)))))-((F$3^2-A105^2)^0.5-(F$3^2-G$6^2)^0.5-(F$3*LN((G$6*(F$3+(F$3^2-A105^2)^0.5))/(A105*(F$3+(F$3^2-G$6^2)^0.5))))))</f>
        <v>-116944703.8021697</v>
      </c>
      <c r="I105" s="15">
        <f t="shared" si="7"/>
        <v>-3.7082922311697644</v>
      </c>
      <c r="J105" s="5">
        <f>F$6*((2*D$6)/(E$6*B$3*A$6))^0.5*(((G$3^2-A105^2)^0.5-(G$3^2-G$6^2)^0.5-(G$3*LN((G$6*(G$3+(G$3^2-A105^2)^0.5))/(A105*(G$3+(G$3^2-G$6^2)^0.5)))))-((F$3^2-A105^2)^0.5-(F$3^2-G$6^2)^0.5-(F$3*LN((G$6*(F$3+(F$3^2-A105^2)^0.5))/(A105*(F$3+(F$3^2-G$6^2)^0.5))))))</f>
        <v>-165384786.16473281</v>
      </c>
      <c r="K105" s="15">
        <f t="shared" si="8"/>
        <v>-5.2443171665630652</v>
      </c>
    </row>
    <row r="106" spans="1:11" x14ac:dyDescent="0.25">
      <c r="A106">
        <f t="shared" si="9"/>
        <v>920</v>
      </c>
      <c r="B106" s="15">
        <f>((D$6*B$3)/(E$6*A$6))^0.5*((G$3^2-A106^2)^0.5-(F$3^2-A106^2)^0.5)</f>
        <v>-2.8907068865309933</v>
      </c>
      <c r="C106" s="15">
        <f>((D$6*B$3)/(2*E$6*A$6))^0.5*((G$3^2-A106^2)^0.5-(F$3^2-A106^2)^0.5)</f>
        <v>-2.0440384418887172</v>
      </c>
      <c r="D106" s="5">
        <f>(1/F$6)*(E$6*B$3*A$6/D$6)^0.5*((A106/((G$3^2-A106^2)^0.5))-(A106/((F$3^2-A106^2)^0.5)))</f>
        <v>1.3280522074533103E-7</v>
      </c>
      <c r="E106" s="15">
        <f t="shared" si="5"/>
        <v>4.1881454414247594</v>
      </c>
      <c r="F106" s="5">
        <f>(1/F$6)*(E$6*B$3*A$6/(2*D$6))^0.5*((A106/((G$3^2-A106^2)^0.5))-(A106/((F$3^2-A106^2)^0.5)))</f>
        <v>9.3907472165999929E-8</v>
      </c>
      <c r="G106" s="16">
        <f t="shared" si="6"/>
        <v>2.9614660422269736</v>
      </c>
      <c r="H106" s="5">
        <f>F$6*((D$6)/(E$6*B$3*A$6))^0.5*(((G$3^2-A106^2)^0.5-(G$3^2-G$6^2)^0.5-(G$3*LN((G$6*(G$3+(G$3^2-A106^2)^0.5))/(A106*(G$3+(G$3^2-G$6^2)^0.5)))))-((F$3^2-A106^2)^0.5-(F$3^2-G$6^2)^0.5-(F$3*LN((G$6*(F$3+(F$3^2-A106^2)^0.5))/(A106*(F$3+(F$3^2-G$6^2)^0.5))))))</f>
        <v>-117620569.95445602</v>
      </c>
      <c r="I106" s="15">
        <f t="shared" si="7"/>
        <v>-3.7297238062676312</v>
      </c>
      <c r="J106" s="5">
        <f>F$6*((2*D$6)/(E$6*B$3*A$6))^0.5*(((G$3^2-A106^2)^0.5-(G$3^2-G$6^2)^0.5-(G$3*LN((G$6*(G$3+(G$3^2-A106^2)^0.5))/(A106*(G$3+(G$3^2-G$6^2)^0.5)))))-((F$3^2-A106^2)^0.5-(F$3^2-G$6^2)^0.5-(F$3*LN((G$6*(F$3+(F$3^2-A106^2)^0.5))/(A106*(F$3+(F$3^2-G$6^2)^0.5))))))</f>
        <v>-166340605.24364504</v>
      </c>
      <c r="K106" s="15">
        <f t="shared" si="8"/>
        <v>-5.2746259907294855</v>
      </c>
    </row>
    <row r="107" spans="1:11" x14ac:dyDescent="0.25">
      <c r="A107">
        <f t="shared" si="9"/>
        <v>930</v>
      </c>
      <c r="B107" s="15">
        <f>((D$6*B$3)/(E$6*A$6))^0.5*((G$3^2-A107^2)^0.5-(F$3^2-A107^2)^0.5)</f>
        <v>-3.1038351896099021</v>
      </c>
      <c r="C107" s="15">
        <f>((D$6*B$3)/(2*E$6*A$6))^0.5*((G$3^2-A107^2)^0.5-(F$3^2-A107^2)^0.5)</f>
        <v>-2.1947429102585954</v>
      </c>
      <c r="D107" s="5">
        <f>(1/F$6)*(E$6*B$3*A$6/D$6)^0.5*((A107/((G$3^2-A107^2)^0.5))-(A107/((F$3^2-A107^2)^0.5)))</f>
        <v>1.6631192480818783E-7</v>
      </c>
      <c r="E107" s="15">
        <f t="shared" si="5"/>
        <v>5.2448128607510114</v>
      </c>
      <c r="F107" s="5">
        <f>(1/F$6)*(E$6*B$3*A$6/(2*D$6))^0.5*((A107/((G$3^2-A107^2)^0.5))-(A107/((F$3^2-A107^2)^0.5)))</f>
        <v>1.1760028982405682E-7</v>
      </c>
      <c r="G107" s="16">
        <f t="shared" si="6"/>
        <v>3.7086427398914559</v>
      </c>
      <c r="H107" s="5">
        <f>F$6*((D$6)/(E$6*B$3*A$6))^0.5*(((G$3^2-A107^2)^0.5-(G$3^2-G$6^2)^0.5-(G$3*LN((G$6*(G$3+(G$3^2-A107^2)^0.5))/(A107*(G$3+(G$3^2-G$6^2)^0.5)))))-((F$3^2-A107^2)^0.5-(F$3^2-G$6^2)^0.5-(F$3*LN((G$6*(F$3+(F$3^2-A107^2)^0.5))/(A107*(F$3+(F$3^2-G$6^2)^0.5))))))</f>
        <v>-118334879.16965717</v>
      </c>
      <c r="I107" s="15">
        <f t="shared" si="7"/>
        <v>-3.752374402893746</v>
      </c>
      <c r="J107" s="5">
        <f>F$6*((2*D$6)/(E$6*B$3*A$6))^0.5*(((G$3^2-A107^2)^0.5-(G$3^2-G$6^2)^0.5-(G$3*LN((G$6*(G$3+(G$3^2-A107^2)^0.5))/(A107*(G$3+(G$3^2-G$6^2)^0.5)))))-((F$3^2-A107^2)^0.5-(F$3^2-G$6^2)^0.5-(F$3*LN((G$6*(F$3+(F$3^2-A107^2)^0.5))/(A107*(F$3+(F$3^2-G$6^2)^0.5))))))</f>
        <v>-167350791.02351061</v>
      </c>
      <c r="K107" s="15">
        <f t="shared" si="8"/>
        <v>-5.3066587716739795</v>
      </c>
    </row>
    <row r="108" spans="1:11" x14ac:dyDescent="0.25">
      <c r="A108">
        <f t="shared" si="9"/>
        <v>940</v>
      </c>
      <c r="B108" s="15">
        <f>((D$6*B$3)/(E$6*A$6))^0.5*((G$3^2-A108^2)^0.5-(F$3^2-A108^2)^0.5)</f>
        <v>-3.3759201605474063</v>
      </c>
      <c r="C108" s="15">
        <f>((D$6*B$3)/(2*E$6*A$6))^0.5*((G$3^2-A108^2)^0.5-(F$3^2-A108^2)^0.5)</f>
        <v>-2.3871360382674491</v>
      </c>
      <c r="D108" s="5">
        <f>(1/F$6)*(E$6*B$3*A$6/D$6)^0.5*((A108/((G$3^2-A108^2)^0.5))-(A108/((F$3^2-A108^2)^0.5)))</f>
        <v>2.1656119857200787E-7</v>
      </c>
      <c r="E108" s="15">
        <f t="shared" si="5"/>
        <v>6.8294739581668402</v>
      </c>
      <c r="F108" s="5">
        <f>(1/F$6)*(E$6*B$3*A$6/(2*D$6))^0.5*((A108/((G$3^2-A108^2)^0.5))-(A108/((F$3^2-A108^2)^0.5)))</f>
        <v>1.5313189205215322E-7</v>
      </c>
      <c r="G108" s="16">
        <f t="shared" si="6"/>
        <v>4.8291673477567034</v>
      </c>
      <c r="H108" s="5">
        <f>F$6*((D$6)/(E$6*B$3*A$6))^0.5*(((G$3^2-A108^2)^0.5-(G$3^2-G$6^2)^0.5-(G$3*LN((G$6*(G$3+(G$3^2-A108^2)^0.5))/(A108*(G$3+(G$3^2-G$6^2)^0.5)))))-((F$3^2-A108^2)^0.5-(F$3^2-G$6^2)^0.5-(F$3*LN((G$6*(F$3+(F$3^2-A108^2)^0.5))/(A108*(F$3+(F$3^2-G$6^2)^0.5))))))</f>
        <v>-119098346.87159765</v>
      </c>
      <c r="I108" s="15">
        <f t="shared" si="7"/>
        <v>-3.7765838049086011</v>
      </c>
      <c r="J108" s="5">
        <f>F$6*((2*D$6)/(E$6*B$3*A$6))^0.5*(((G$3^2-A108^2)^0.5-(G$3^2-G$6^2)^0.5-(G$3*LN((G$6*(G$3+(G$3^2-A108^2)^0.5))/(A108*(G$3+(G$3^2-G$6^2)^0.5)))))-((F$3^2-A108^2)^0.5-(F$3^2-G$6^2)^0.5-(F$3*LN((G$6*(F$3+(F$3^2-A108^2)^0.5))/(A108*(F$3+(F$3^2-G$6^2)^0.5))))))</f>
        <v>-168430497.40202865</v>
      </c>
      <c r="K108" s="15">
        <f t="shared" si="8"/>
        <v>-5.3408960363403297</v>
      </c>
    </row>
    <row r="109" spans="1:11" x14ac:dyDescent="0.25">
      <c r="A109">
        <f t="shared" si="9"/>
        <v>950</v>
      </c>
      <c r="B109" s="15">
        <f>((D$6*B$3)/(E$6*A$6))^0.5*((G$3^2-A109^2)^0.5-(F$3^2-A109^2)^0.5)</f>
        <v>-3.7401115443014112</v>
      </c>
      <c r="C109" s="15">
        <f>((D$6*B$3)/(2*E$6*A$6))^0.5*((G$3^2-A109^2)^0.5-(F$3^2-A109^2)^0.5)</f>
        <v>-2.6446582353696182</v>
      </c>
      <c r="D109" s="5">
        <f>(1/F$6)*(E$6*B$3*A$6/D$6)^0.5*((A109/((G$3^2-A109^2)^0.5))-(A109/((F$3^2-A109^2)^0.5)))</f>
        <v>2.9826257859446319E-7</v>
      </c>
      <c r="E109" s="15">
        <f t="shared" si="5"/>
        <v>9.4060086785549899</v>
      </c>
      <c r="F109" s="5">
        <f>(1/F$6)*(E$6*B$3*A$6/(2*D$6))^0.5*((A109/((G$3^2-A109^2)^0.5))-(A109/((F$3^2-A109^2)^0.5)))</f>
        <v>2.1090349189833053E-7</v>
      </c>
      <c r="G109" s="16">
        <f t="shared" si="6"/>
        <v>6.6510525205057522</v>
      </c>
      <c r="H109" s="5">
        <f>F$6*((D$6)/(E$6*B$3*A$6))^0.5*(((G$3^2-A109^2)^0.5-(G$3^2-G$6^2)^0.5-(G$3*LN((G$6*(G$3+(G$3^2-A109^2)^0.5))/(A109*(G$3+(G$3^2-G$6^2)^0.5)))))-((F$3^2-A109^2)^0.5-(F$3^2-G$6^2)^0.5-(F$3*LN((G$6*(F$3+(F$3^2-A109^2)^0.5))/(A109*(F$3+(F$3^2-G$6^2)^0.5))))))</f>
        <v>-119927165.16153273</v>
      </c>
      <c r="I109" s="15">
        <f t="shared" si="7"/>
        <v>-3.802865460474782</v>
      </c>
      <c r="J109" s="5">
        <f>F$6*((2*D$6)/(E$6*B$3*A$6))^0.5*(((G$3^2-A109^2)^0.5-(G$3^2-G$6^2)^0.5-(G$3*LN((G$6*(G$3+(G$3^2-A109^2)^0.5))/(A109*(G$3+(G$3^2-G$6^2)^0.5)))))-((F$3^2-A109^2)^0.5-(F$3^2-G$6^2)^0.5-(F$3*LN((G$6*(F$3+(F$3^2-A109^2)^0.5))/(A109*(F$3+(F$3^2-G$6^2)^0.5))))))</f>
        <v>-169602623.46839774</v>
      </c>
      <c r="K109" s="15">
        <f t="shared" si="8"/>
        <v>-5.3780639100836423</v>
      </c>
    </row>
    <row r="110" spans="1:11" x14ac:dyDescent="0.25">
      <c r="A110">
        <f t="shared" si="9"/>
        <v>960</v>
      </c>
      <c r="B110" s="15">
        <f>((D$6*B$3)/(E$6*A$6))^0.5*((G$3^2-A110^2)^0.5-(F$3^2-A110^2)^0.5)</f>
        <v>-4.2637091577698483</v>
      </c>
      <c r="C110" s="15">
        <f>((D$6*B$3)/(2*E$6*A$6))^0.5*((G$3^2-A110^2)^0.5-(F$3^2-A110^2)^0.5)</f>
        <v>-3.0148976584662428</v>
      </c>
      <c r="D110" s="5">
        <f>(1/F$6)*(E$6*B$3*A$6/D$6)^0.5*((A110/((G$3^2-A110^2)^0.5))-(A110/((F$3^2-A110^2)^0.5)))</f>
        <v>4.4853747297616927E-7</v>
      </c>
      <c r="E110" s="15">
        <f t="shared" si="5"/>
        <v>14.145077747776474</v>
      </c>
      <c r="F110" s="5">
        <f>(1/F$6)*(E$6*B$3*A$6/(2*D$6))^0.5*((A110/((G$3^2-A110^2)^0.5))-(A110/((F$3^2-A110^2)^0.5)))</f>
        <v>3.1716388875772712E-7</v>
      </c>
      <c r="G110" s="16">
        <f t="shared" si="6"/>
        <v>10.002080395863683</v>
      </c>
      <c r="H110" s="5">
        <f>F$6*((D$6)/(E$6*B$3*A$6))^0.5*(((G$3^2-A110^2)^0.5-(G$3^2-G$6^2)^0.5-(G$3*LN((G$6*(G$3+(G$3^2-A110^2)^0.5))/(A110*(G$3+(G$3^2-G$6^2)^0.5)))))-((F$3^2-A110^2)^0.5-(F$3^2-G$6^2)^0.5-(F$3*LN((G$6*(F$3+(F$3^2-A110^2)^0.5))/(A110*(F$3+(F$3^2-G$6^2)^0.5))))))</f>
        <v>-120848017.24249196</v>
      </c>
      <c r="I110" s="15">
        <f t="shared" si="7"/>
        <v>-3.8320654884098162</v>
      </c>
      <c r="J110" s="5">
        <f>F$6*((2*D$6)/(E$6*B$3*A$6))^0.5*(((G$3^2-A110^2)^0.5-(G$3^2-G$6^2)^0.5-(G$3*LN((G$6*(G$3+(G$3^2-A110^2)^0.5))/(A110*(G$3+(G$3^2-G$6^2)^0.5)))))-((F$3^2-A110^2)^0.5-(F$3^2-G$6^2)^0.5-(F$3*LN((G$6*(F$3+(F$3^2-A110^2)^0.5))/(A110*(F$3+(F$3^2-G$6^2)^0.5))))))</f>
        <v>-170904904.97022974</v>
      </c>
      <c r="K110" s="15">
        <f t="shared" si="8"/>
        <v>-5.4193589856110398</v>
      </c>
    </row>
    <row r="111" spans="1:11" x14ac:dyDescent="0.25">
      <c r="A111">
        <f t="shared" si="9"/>
        <v>970</v>
      </c>
      <c r="B111" s="15">
        <f>((D$6*B$3)/(E$6*A$6))^0.5*((G$3^2-A111^2)^0.5-(F$3^2-A111^2)^0.5)</f>
        <v>-5.114274838862241</v>
      </c>
      <c r="C111" s="15">
        <f>((D$6*B$3)/(2*E$6*A$6))^0.5*((G$3^2-A111^2)^0.5-(F$3^2-A111^2)^0.5)</f>
        <v>-3.6163384194112282</v>
      </c>
      <c r="D111" s="5">
        <f>(1/F$6)*(E$6*B$3*A$6/D$6)^0.5*((A111/((G$3^2-A111^2)^0.5))-(A111/((F$3^2-A111^2)^0.5)))</f>
        <v>7.9145870047691318E-7</v>
      </c>
      <c r="E111" s="15">
        <f t="shared" si="5"/>
        <v>24.959441578239936</v>
      </c>
      <c r="F111" s="5">
        <f>(1/F$6)*(E$6*B$3*A$6/(2*D$6))^0.5*((A111/((G$3^2-A111^2)^0.5))-(A111/((F$3^2-A111^2)^0.5)))</f>
        <v>5.5964581413631785E-7</v>
      </c>
      <c r="G111" s="16">
        <f t="shared" si="6"/>
        <v>17.648990394602919</v>
      </c>
      <c r="H111" s="5">
        <f>F$6*((D$6)/(E$6*B$3*A$6))^0.5*(((G$3^2-A111^2)^0.5-(G$3^2-G$6^2)^0.5-(G$3*LN((G$6*(G$3+(G$3^2-A111^2)^0.5))/(A111*(G$3+(G$3^2-G$6^2)^0.5)))))-((F$3^2-A111^2)^0.5-(F$3^2-G$6^2)^0.5-(F$3*LN((G$6*(F$3+(F$3^2-A111^2)^0.5))/(A111*(F$3+(F$3^2-G$6^2)^0.5))))))</f>
        <v>-121911330.02330665</v>
      </c>
      <c r="I111" s="15">
        <f t="shared" si="7"/>
        <v>-3.8657829155031282</v>
      </c>
      <c r="J111" s="5">
        <f>F$6*((2*D$6)/(E$6*B$3*A$6))^0.5*(((G$3^2-A111^2)^0.5-(G$3^2-G$6^2)^0.5-(G$3*LN((G$6*(G$3+(G$3^2-A111^2)^0.5))/(A111*(G$3+(G$3^2-G$6^2)^0.5)))))-((F$3^2-A111^2)^0.5-(F$3^2-G$6^2)^0.5-(F$3*LN((G$6*(F$3+(F$3^2-A111^2)^0.5))/(A111*(F$3+(F$3^2-G$6^2)^0.5))))))</f>
        <v>-172408656.32590252</v>
      </c>
      <c r="K111" s="15">
        <f t="shared" si="8"/>
        <v>-5.4670426282947275</v>
      </c>
    </row>
    <row r="112" spans="1:11" x14ac:dyDescent="0.25">
      <c r="A112">
        <f t="shared" si="9"/>
        <v>980</v>
      </c>
      <c r="B112" s="15">
        <f>((D$6*B$3)/(E$6*A$6))^0.5*((G$3^2-A112^2)^0.5-(F$3^2-A112^2)^0.5)</f>
        <v>-6.9288839531269035</v>
      </c>
      <c r="C112" s="15">
        <f>((D$6*B$3)/(2*E$6*A$6))^0.5*((G$3^2-A112^2)^0.5-(F$3^2-A112^2)^0.5)</f>
        <v>-4.8994608293106863</v>
      </c>
      <c r="D112" s="5">
        <f>(1/F$6)*(E$6*B$3*A$6/D$6)^0.5*((A112/((G$3^2-A112^2)^0.5))-(A112/((F$3^2-A112^2)^0.5)))</f>
        <v>2.1032273260313854E-6</v>
      </c>
      <c r="E112" s="15">
        <f t="shared" si="5"/>
        <v>66.327376953725775</v>
      </c>
      <c r="F112" s="5">
        <f>(1/F$6)*(E$6*B$3*A$6/(2*D$6))^0.5*((A112/((G$3^2-A112^2)^0.5))-(A112/((F$3^2-A112^2)^0.5)))</f>
        <v>1.4872063046136423E-6</v>
      </c>
      <c r="G112" s="16">
        <f t="shared" si="6"/>
        <v>46.900538022295827</v>
      </c>
      <c r="H112" s="5">
        <f>F$6*((D$6)/(E$6*B$3*A$6))^0.5*(((G$3^2-A112^2)^0.5-(G$3^2-G$6^2)^0.5-(G$3*LN((G$6*(G$3+(G$3^2-A112^2)^0.5))/(A112*(G$3+(G$3^2-G$6^2)^0.5)))))-((F$3^2-A112^2)^0.5-(F$3^2-G$6^2)^0.5-(F$3*LN((G$6*(F$3+(F$3^2-A112^2)^0.5))/(A112*(F$3+(F$3^2-G$6^2)^0.5))))))</f>
        <v>-123241287.03389418</v>
      </c>
      <c r="I112" s="15">
        <f t="shared" si="7"/>
        <v>-3.9079555756562083</v>
      </c>
      <c r="J112" s="5">
        <f>F$6*((2*D$6)/(E$6*B$3*A$6))^0.5*(((G$3^2-A112^2)^0.5-(G$3^2-G$6^2)^0.5-(G$3*LN((G$6*(G$3+(G$3^2-A112^2)^0.5))/(A112*(G$3+(G$3^2-G$6^2)^0.5)))))-((F$3^2-A112^2)^0.5-(F$3^2-G$6^2)^0.5-(F$3*LN((G$6*(F$3+(F$3^2-A112^2)^0.5))/(A112*(F$3+(F$3^2-G$6^2)^0.5))))))</f>
        <v>-174289499.56764862</v>
      </c>
      <c r="K112" s="15">
        <f t="shared" si="8"/>
        <v>-5.5266837762445657</v>
      </c>
    </row>
    <row r="113" spans="1:11" x14ac:dyDescent="0.25">
      <c r="A113">
        <v>986.5</v>
      </c>
      <c r="B113" s="15">
        <f>((D$6*B$3)/(E$6*A$6))^0.5*((G$3^2-A113^2)^0.5-(F$3^2-A113^2)^0.5)</f>
        <v>-13.203370068447834</v>
      </c>
      <c r="C113" s="15">
        <f>((D$6*B$3)/(2*E$6*A$6))^0.5*((G$3^2-A113^2)^0.5-(F$3^2-A113^2)^0.5)</f>
        <v>-9.3361925099149534</v>
      </c>
      <c r="D113" s="5"/>
      <c r="E113" s="15"/>
      <c r="F113" s="5"/>
      <c r="G113" s="16"/>
      <c r="H113" s="5">
        <f>F$6*((D$6)/(E$6*B$3*A$6))^0.5*(((G$3^2-A113^2)^0.5-(G$3^2-G$6^2)^0.5-(G$3*LN((G$6*(G$3+(G$3^2-A113^2)^0.5))/(A113*(G$3+(G$3^2-G$6^2)^0.5)))))-((F$3^2-A113^2)^0.5-(F$3^2-G$6^2)^0.5-(F$3*LN((G$6*(F$3+(F$3^2-A113^2)^0.5))/(A113*(F$3+(F$3^2-G$6^2)^0.5))))))</f>
        <v>-124494562.06819798</v>
      </c>
      <c r="I113" s="15">
        <f t="shared" si="7"/>
        <v>-3.9476966662924271</v>
      </c>
      <c r="J113" s="5">
        <f>F$6*((2*D$6)/(E$6*B$3*A$6))^0.5*(((G$3^2-A113^2)^0.5-(G$3^2-G$6^2)^0.5-(G$3*LN((G$6*(G$3+(G$3^2-A113^2)^0.5))/(A113*(G$3+(G$3^2-G$6^2)^0.5)))))-((F$3^2-A113^2)^0.5-(F$3^2-G$6^2)^0.5-(F$3*LN((G$6*(F$3+(F$3^2-A113^2)^0.5))/(A113*(F$3+(F$3^2-G$6^2)^0.5))))))</f>
        <v>-176061898.11854464</v>
      </c>
      <c r="K113" s="15">
        <f t="shared" si="8"/>
        <v>-5.582886165605804</v>
      </c>
    </row>
    <row r="114" spans="1:11" x14ac:dyDescent="0.25">
      <c r="A114">
        <f>A112+10</f>
        <v>990</v>
      </c>
      <c r="B114" s="15"/>
      <c r="C114" s="15"/>
      <c r="D114" s="5"/>
      <c r="E114" s="15"/>
      <c r="F114" s="5"/>
      <c r="G114" s="16"/>
      <c r="H114" s="5"/>
      <c r="I114" s="15"/>
      <c r="J114" s="5"/>
      <c r="K114" s="15"/>
    </row>
    <row r="115" spans="1:11" x14ac:dyDescent="0.25">
      <c r="A115">
        <f t="shared" si="9"/>
        <v>1000</v>
      </c>
      <c r="B115" s="15"/>
      <c r="C115" s="15"/>
      <c r="D115" s="5"/>
      <c r="E115" s="15"/>
      <c r="F115" s="5"/>
      <c r="G115" s="16"/>
      <c r="H115" s="5"/>
      <c r="I115" s="15"/>
      <c r="J115" s="5"/>
      <c r="K115" s="15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</vt:vector>
  </HeadingPairs>
  <TitlesOfParts>
    <vt:vector size="4" baseType="lpstr">
      <vt:lpstr>Data</vt:lpstr>
      <vt:lpstr>DeltaGW TT xi or ri=10 m</vt:lpstr>
      <vt:lpstr>DeltaGW velocity</vt:lpstr>
      <vt:lpstr>Delta_Freshwater lens thickness</vt:lpstr>
    </vt:vector>
  </TitlesOfParts>
  <Company>UQAC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Chesnaux</dc:creator>
  <cp:lastModifiedBy>Claire Tiedeman</cp:lastModifiedBy>
  <dcterms:created xsi:type="dcterms:W3CDTF">2025-05-11T14:40:51Z</dcterms:created>
  <dcterms:modified xsi:type="dcterms:W3CDTF">2026-04-22T20:00:53Z</dcterms:modified>
</cp:coreProperties>
</file>